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10" yWindow="45" windowWidth="13395" windowHeight="1206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AC18" i="2" l="1"/>
  <c r="AC27" i="2" l="1"/>
  <c r="AC10" i="2" l="1"/>
  <c r="AC5" i="2" l="1"/>
  <c r="S5" i="2" l="1"/>
  <c r="N5" i="2"/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AJ28" i="2"/>
  <c r="AI28" i="2"/>
  <c r="AD28" i="2"/>
  <c r="AC28" i="2"/>
  <c r="AB28" i="2"/>
  <c r="N28" i="2"/>
  <c r="AJ27" i="2"/>
  <c r="AI27" i="2"/>
  <c r="AK27" i="2" s="1"/>
  <c r="AD27" i="2"/>
  <c r="AB27" i="2"/>
  <c r="N27" i="2"/>
  <c r="AJ26" i="2"/>
  <c r="AI26" i="2"/>
  <c r="AD26" i="2"/>
  <c r="AC26" i="2"/>
  <c r="AB26" i="2"/>
  <c r="N26" i="2"/>
  <c r="AJ25" i="2"/>
  <c r="AI25" i="2"/>
  <c r="AK25" i="2" s="1"/>
  <c r="AD25" i="2"/>
  <c r="AC25" i="2"/>
  <c r="AB25" i="2"/>
  <c r="N25" i="2"/>
  <c r="AJ24" i="2"/>
  <c r="AI24" i="2"/>
  <c r="AK24" i="2" s="1"/>
  <c r="AD24" i="2"/>
  <c r="AC24" i="2"/>
  <c r="AB24" i="2"/>
  <c r="N24" i="2"/>
  <c r="AJ23" i="2"/>
  <c r="AI23" i="2"/>
  <c r="AK23" i="2" s="1"/>
  <c r="AD23" i="2"/>
  <c r="AC23" i="2"/>
  <c r="AB23" i="2"/>
  <c r="N23" i="2"/>
  <c r="AJ22" i="2"/>
  <c r="AI22" i="2"/>
  <c r="AD22" i="2"/>
  <c r="AC22" i="2"/>
  <c r="N22" i="2"/>
  <c r="AJ21" i="2"/>
  <c r="AI21" i="2"/>
  <c r="AK21" i="2" s="1"/>
  <c r="AD21" i="2"/>
  <c r="AC21" i="2"/>
  <c r="N21" i="2"/>
  <c r="AJ20" i="2"/>
  <c r="AI20" i="2"/>
  <c r="AK20" i="2" s="1"/>
  <c r="AD20" i="2"/>
  <c r="AC20" i="2"/>
  <c r="N20" i="2"/>
  <c r="AJ19" i="2"/>
  <c r="AI19" i="2"/>
  <c r="AK19" i="2" s="1"/>
  <c r="AD19" i="2"/>
  <c r="AC19" i="2"/>
  <c r="N19" i="2"/>
  <c r="AJ18" i="2"/>
  <c r="AI18" i="2"/>
  <c r="AD18" i="2"/>
  <c r="N18" i="2"/>
  <c r="AJ17" i="2"/>
  <c r="AI17" i="2"/>
  <c r="AK17" i="2" s="1"/>
  <c r="AD17" i="2"/>
  <c r="AC17" i="2"/>
  <c r="N17" i="2"/>
  <c r="AJ16" i="2"/>
  <c r="AI16" i="2"/>
  <c r="AK16" i="2" s="1"/>
  <c r="AD16" i="2"/>
  <c r="AC16" i="2"/>
  <c r="AB16" i="2"/>
  <c r="N16" i="2"/>
  <c r="AJ15" i="2"/>
  <c r="AI15" i="2"/>
  <c r="AK15" i="2" s="1"/>
  <c r="AD15" i="2"/>
  <c r="AC15" i="2"/>
  <c r="AB15" i="2"/>
  <c r="N15" i="2"/>
  <c r="AJ14" i="2"/>
  <c r="AI14" i="2"/>
  <c r="AD14" i="2"/>
  <c r="AC14" i="2"/>
  <c r="AB14" i="2"/>
  <c r="N14" i="2"/>
  <c r="AJ13" i="2"/>
  <c r="AI13" i="2"/>
  <c r="AK13" i="2" s="1"/>
  <c r="AD13" i="2"/>
  <c r="AC13" i="2"/>
  <c r="AB13" i="2"/>
  <c r="N13" i="2"/>
  <c r="AJ12" i="2"/>
  <c r="AI12" i="2"/>
  <c r="AD12" i="2"/>
  <c r="AC12" i="2"/>
  <c r="AB12" i="2"/>
  <c r="N12" i="2"/>
  <c r="AJ11" i="2"/>
  <c r="AI11" i="2"/>
  <c r="AK11" i="2" s="1"/>
  <c r="AD11" i="2"/>
  <c r="AC11" i="2"/>
  <c r="AB11" i="2"/>
  <c r="N11" i="2"/>
  <c r="AJ10" i="2"/>
  <c r="AI10" i="2"/>
  <c r="AD10" i="2"/>
  <c r="AE10" i="2" s="1"/>
  <c r="AG10" i="2" s="1"/>
  <c r="AB10" i="2"/>
  <c r="N10" i="2"/>
  <c r="AJ9" i="2"/>
  <c r="AI9" i="2"/>
  <c r="AK9" i="2" s="1"/>
  <c r="AD9" i="2"/>
  <c r="AC9" i="2"/>
  <c r="AB9" i="2"/>
  <c r="N9" i="2"/>
  <c r="AJ8" i="2"/>
  <c r="AI8" i="2"/>
  <c r="AK8" i="2" s="1"/>
  <c r="AD8" i="2"/>
  <c r="AC8" i="2"/>
  <c r="AB8" i="2"/>
  <c r="N8" i="2"/>
  <c r="AJ7" i="2"/>
  <c r="AI7" i="2"/>
  <c r="AK7" i="2" s="1"/>
  <c r="AD7" i="2"/>
  <c r="AC7" i="2"/>
  <c r="AB7" i="2"/>
  <c r="N7" i="2"/>
  <c r="AJ6" i="2"/>
  <c r="AI6" i="2"/>
  <c r="AD6" i="2"/>
  <c r="AC6" i="2"/>
  <c r="AB6" i="2"/>
  <c r="N6" i="2"/>
  <c r="AD5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AJ5" i="2"/>
  <c r="AI5" i="2"/>
  <c r="AK5" i="2" s="1"/>
  <c r="AB5" i="2"/>
  <c r="AE15" i="2" l="1"/>
  <c r="AG15" i="2" s="1"/>
  <c r="AL18" i="2"/>
  <c r="AE20" i="2"/>
  <c r="AG20" i="2" s="1"/>
  <c r="AE21" i="2"/>
  <c r="AG21" i="2" s="1"/>
  <c r="AE23" i="2"/>
  <c r="AG23" i="2" s="1"/>
  <c r="AL6" i="2"/>
  <c r="AL10" i="2"/>
  <c r="AE13" i="2"/>
  <c r="AG13" i="2" s="1"/>
  <c r="AL14" i="2"/>
  <c r="AL22" i="2"/>
  <c r="AE14" i="2"/>
  <c r="AK14" i="2"/>
  <c r="AE19" i="2"/>
  <c r="AG19" i="2" s="1"/>
  <c r="AE22" i="2"/>
  <c r="AG22" i="2" s="1"/>
  <c r="AK22" i="2"/>
  <c r="AL26" i="2"/>
  <c r="AE27" i="2"/>
  <c r="AG27" i="2" s="1"/>
  <c r="AL28" i="2"/>
  <c r="AL24" i="2"/>
  <c r="AE28" i="2"/>
  <c r="AG28" i="2" s="1"/>
  <c r="AK28" i="2"/>
  <c r="AF28" i="2"/>
  <c r="AL20" i="2"/>
  <c r="AM20" i="2" s="1"/>
  <c r="AN20" i="2" s="1"/>
  <c r="AF21" i="2"/>
  <c r="AH21" i="2" s="1"/>
  <c r="AE11" i="2"/>
  <c r="AG11" i="2" s="1"/>
  <c r="AL12" i="2"/>
  <c r="AL16" i="2"/>
  <c r="AE12" i="2"/>
  <c r="AG12" i="2" s="1"/>
  <c r="AK12" i="2"/>
  <c r="AE7" i="2"/>
  <c r="AG7" i="2" s="1"/>
  <c r="AE6" i="2"/>
  <c r="AG6" i="2" s="1"/>
  <c r="AK6" i="2"/>
  <c r="AL8" i="2"/>
  <c r="AF12" i="2"/>
  <c r="AF19" i="2"/>
  <c r="AE17" i="2"/>
  <c r="AG17" i="2" s="1"/>
  <c r="AF18" i="2"/>
  <c r="AE9" i="2"/>
  <c r="AG9" i="2" s="1"/>
  <c r="AF10" i="2"/>
  <c r="AF13" i="2"/>
  <c r="AF27" i="2"/>
  <c r="AF11" i="2"/>
  <c r="AF20" i="2"/>
  <c r="AH20" i="2" s="1"/>
  <c r="AE25" i="2"/>
  <c r="AG25" i="2" s="1"/>
  <c r="AF26" i="2"/>
  <c r="AF8" i="2"/>
  <c r="AF9" i="2"/>
  <c r="AK10" i="2"/>
  <c r="AF16" i="2"/>
  <c r="AF17" i="2"/>
  <c r="AE18" i="2"/>
  <c r="AM18" i="2" s="1"/>
  <c r="AN18" i="2" s="1"/>
  <c r="AK18" i="2"/>
  <c r="AF24" i="2"/>
  <c r="AF25" i="2"/>
  <c r="AE26" i="2"/>
  <c r="AK26" i="2"/>
  <c r="AL5" i="2"/>
  <c r="AF6" i="2"/>
  <c r="AF7" i="2"/>
  <c r="AE8" i="2"/>
  <c r="AG8" i="2" s="1"/>
  <c r="AF14" i="2"/>
  <c r="AF15" i="2"/>
  <c r="AE16" i="2"/>
  <c r="AG16" i="2" s="1"/>
  <c r="AF22" i="2"/>
  <c r="AH22" i="2" s="1"/>
  <c r="AF23" i="2"/>
  <c r="AE24" i="2"/>
  <c r="AG14" i="2"/>
  <c r="AM22" i="2"/>
  <c r="AN22" i="2" s="1"/>
  <c r="AL7" i="2"/>
  <c r="AM7" i="2" s="1"/>
  <c r="AN7" i="2" s="1"/>
  <c r="AL9" i="2"/>
  <c r="AL11" i="2"/>
  <c r="AM11" i="2" s="1"/>
  <c r="AN11" i="2" s="1"/>
  <c r="AL13" i="2"/>
  <c r="AL15" i="2"/>
  <c r="AM15" i="2" s="1"/>
  <c r="AN15" i="2" s="1"/>
  <c r="AL17" i="2"/>
  <c r="AM17" i="2" s="1"/>
  <c r="AN17" i="2" s="1"/>
  <c r="AL19" i="2"/>
  <c r="AL21" i="2"/>
  <c r="AL23" i="2"/>
  <c r="AM23" i="2" s="1"/>
  <c r="AN23" i="2" s="1"/>
  <c r="AL25" i="2"/>
  <c r="AL27" i="2"/>
  <c r="AE5" i="2"/>
  <c r="AF5" i="2"/>
  <c r="AM27" i="2" l="1"/>
  <c r="AN27" i="2" s="1"/>
  <c r="AH15" i="2"/>
  <c r="AH11" i="2"/>
  <c r="AM21" i="2"/>
  <c r="AN21" i="2" s="1"/>
  <c r="AM13" i="2"/>
  <c r="AN13" i="2" s="1"/>
  <c r="AM12" i="2"/>
  <c r="AN12" i="2" s="1"/>
  <c r="AH14" i="2"/>
  <c r="AM14" i="2"/>
  <c r="AN14" i="2" s="1"/>
  <c r="AH26" i="2"/>
  <c r="AM25" i="2"/>
  <c r="AN25" i="2" s="1"/>
  <c r="AM19" i="2"/>
  <c r="AN19" i="2" s="1"/>
  <c r="AH13" i="2"/>
  <c r="AH12" i="2"/>
  <c r="AG18" i="2"/>
  <c r="AH23" i="2"/>
  <c r="AH19" i="2"/>
  <c r="AH25" i="2"/>
  <c r="AM24" i="2"/>
  <c r="AN24" i="2" s="1"/>
  <c r="AM26" i="2"/>
  <c r="AN26" i="2" s="1"/>
  <c r="AM6" i="2"/>
  <c r="AN6" i="2" s="1"/>
  <c r="AH18" i="2"/>
  <c r="AG24" i="2"/>
  <c r="AH28" i="2"/>
  <c r="AH17" i="2"/>
  <c r="AH27" i="2"/>
  <c r="AM28" i="2"/>
  <c r="AN28" i="2" s="1"/>
  <c r="AG26" i="2"/>
  <c r="AM16" i="2"/>
  <c r="AN16" i="2" s="1"/>
  <c r="AH16" i="2"/>
  <c r="AH7" i="2"/>
  <c r="AM8" i="2"/>
  <c r="AN8" i="2" s="1"/>
  <c r="AM5" i="2"/>
  <c r="AN5" i="2" s="1"/>
  <c r="AH6" i="2"/>
  <c r="AH10" i="2"/>
  <c r="AH8" i="2"/>
  <c r="AM10" i="2"/>
  <c r="AN10" i="2" s="1"/>
  <c r="AH9" i="2"/>
  <c r="AM9" i="2"/>
  <c r="AN9" i="2" s="1"/>
  <c r="AH24" i="2"/>
  <c r="AG5" i="2"/>
  <c r="AH5" i="2"/>
</calcChain>
</file>

<file path=xl/sharedStrings.xml><?xml version="1.0" encoding="utf-8"?>
<sst xmlns="http://schemas.openxmlformats.org/spreadsheetml/2006/main" count="153" uniqueCount="110">
  <si>
    <t>Variety</t>
  </si>
  <si>
    <t>Low</t>
  </si>
  <si>
    <t>Std</t>
  </si>
  <si>
    <t>設定</t>
    <rPh sb="0" eb="2">
      <t>セッテイ</t>
    </rPh>
    <phoneticPr fontId="4"/>
  </si>
  <si>
    <t>7月の生育調査</t>
    <rPh sb="1" eb="2">
      <t>ガツ</t>
    </rPh>
    <rPh sb="3" eb="5">
      <t>セイイク</t>
    </rPh>
    <rPh sb="5" eb="7">
      <t>チョウサ</t>
    </rPh>
    <phoneticPr fontId="4"/>
  </si>
  <si>
    <t>参考値</t>
    <rPh sb="0" eb="2">
      <t>サンコウ</t>
    </rPh>
    <rPh sb="2" eb="3">
      <t>アタイ</t>
    </rPh>
    <phoneticPr fontId="4"/>
  </si>
  <si>
    <t>10月収穫時の生育調査</t>
    <rPh sb="2" eb="3">
      <t>ガツ</t>
    </rPh>
    <rPh sb="3" eb="5">
      <t>シュウカク</t>
    </rPh>
    <rPh sb="5" eb="6">
      <t>ジ</t>
    </rPh>
    <rPh sb="7" eb="9">
      <t>セイイク</t>
    </rPh>
    <rPh sb="9" eb="11">
      <t>チョウサ</t>
    </rPh>
    <phoneticPr fontId="4"/>
  </si>
  <si>
    <t>穂の形態</t>
    <rPh sb="0" eb="1">
      <t>ホ</t>
    </rPh>
    <rPh sb="2" eb="4">
      <t>ケイタイ</t>
    </rPh>
    <phoneticPr fontId="4"/>
  </si>
  <si>
    <t>収量調査データ</t>
    <rPh sb="0" eb="2">
      <t>シュウリョウ</t>
    </rPh>
    <rPh sb="2" eb="4">
      <t>チョウサ</t>
    </rPh>
    <phoneticPr fontId="4"/>
  </si>
  <si>
    <t>算出値</t>
    <rPh sb="0" eb="2">
      <t>サンシュツ</t>
    </rPh>
    <rPh sb="2" eb="3">
      <t>チ</t>
    </rPh>
    <phoneticPr fontId="2"/>
  </si>
  <si>
    <t>⑲</t>
    <phoneticPr fontId="2"/>
  </si>
  <si>
    <t>②</t>
    <phoneticPr fontId="4"/>
  </si>
  <si>
    <t>①</t>
    <phoneticPr fontId="4"/>
  </si>
  <si>
    <t>③</t>
    <phoneticPr fontId="4"/>
  </si>
  <si>
    <t>⑤</t>
    <phoneticPr fontId="4"/>
  </si>
  <si>
    <t>⑥</t>
    <phoneticPr fontId="4"/>
  </si>
  <si>
    <t>④</t>
    <phoneticPr fontId="4"/>
  </si>
  <si>
    <t>⑧</t>
    <phoneticPr fontId="4"/>
  </si>
  <si>
    <t>⑦</t>
    <phoneticPr fontId="4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</si>
  <si>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</si>
  <si>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</si>
  <si>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</si>
  <si>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</si>
  <si>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</si>
  <si>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</si>
  <si>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</si>
  <si>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</si>
  <si>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</si>
  <si>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プロット</t>
    <phoneticPr fontId="4"/>
  </si>
  <si>
    <t>品種</t>
    <rPh sb="0" eb="2">
      <t>ヒンシュ</t>
    </rPh>
    <phoneticPr fontId="4"/>
  </si>
  <si>
    <t>㎡当たり株数</t>
    <rPh sb="1" eb="2">
      <t>ア</t>
    </rPh>
    <rPh sb="4" eb="6">
      <t>カブスウ</t>
    </rPh>
    <phoneticPr fontId="4"/>
  </si>
  <si>
    <t>反復</t>
    <rPh sb="0" eb="2">
      <t>ハンプク</t>
    </rPh>
    <phoneticPr fontId="4"/>
  </si>
  <si>
    <t>株当たり茎数</t>
    <rPh sb="0" eb="1">
      <t>カブ</t>
    </rPh>
    <rPh sb="1" eb="2">
      <t>ア</t>
    </rPh>
    <rPh sb="4" eb="5">
      <t>ケイ</t>
    </rPh>
    <rPh sb="5" eb="6">
      <t>スウ</t>
    </rPh>
    <phoneticPr fontId="4"/>
  </si>
  <si>
    <t>㎡当たり茎数</t>
    <rPh sb="1" eb="2">
      <t>ア</t>
    </rPh>
    <rPh sb="4" eb="5">
      <t>ケイ</t>
    </rPh>
    <rPh sb="5" eb="6">
      <t>スウ</t>
    </rPh>
    <phoneticPr fontId="4"/>
  </si>
  <si>
    <t>草丈</t>
    <rPh sb="0" eb="2">
      <t>クサタケ</t>
    </rPh>
    <phoneticPr fontId="4"/>
  </si>
  <si>
    <t>ＳＰＡＤ値</t>
    <rPh sb="4" eb="5">
      <t>チ</t>
    </rPh>
    <phoneticPr fontId="4"/>
  </si>
  <si>
    <t>出穂日</t>
    <rPh sb="0" eb="2">
      <t>シュッスイ</t>
    </rPh>
    <rPh sb="2" eb="3">
      <t>ビ</t>
    </rPh>
    <phoneticPr fontId="4"/>
  </si>
  <si>
    <t>移植日</t>
    <rPh sb="0" eb="2">
      <t>イショク</t>
    </rPh>
    <rPh sb="2" eb="3">
      <t>ビ</t>
    </rPh>
    <phoneticPr fontId="4"/>
  </si>
  <si>
    <t>出穂までの日数</t>
    <rPh sb="0" eb="2">
      <t>シュッスイ</t>
    </rPh>
    <rPh sb="5" eb="7">
      <t>ニッスウ</t>
    </rPh>
    <phoneticPr fontId="4"/>
  </si>
  <si>
    <t>株当たり穂数</t>
    <rPh sb="0" eb="1">
      <t>カブ</t>
    </rPh>
    <rPh sb="1" eb="2">
      <t>ア</t>
    </rPh>
    <rPh sb="4" eb="5">
      <t>ホ</t>
    </rPh>
    <rPh sb="5" eb="6">
      <t>スウ</t>
    </rPh>
    <phoneticPr fontId="4"/>
  </si>
  <si>
    <t>㎡当たり穂数</t>
    <rPh sb="1" eb="2">
      <t>ア</t>
    </rPh>
    <rPh sb="4" eb="5">
      <t>ホ</t>
    </rPh>
    <rPh sb="5" eb="6">
      <t>スウ</t>
    </rPh>
    <phoneticPr fontId="4"/>
  </si>
  <si>
    <t>倒伏程度</t>
    <rPh sb="0" eb="2">
      <t>トウフク</t>
    </rPh>
    <rPh sb="2" eb="4">
      <t>テイド</t>
    </rPh>
    <phoneticPr fontId="4"/>
  </si>
  <si>
    <t>１次枝梗数/穂</t>
    <rPh sb="1" eb="2">
      <t>ジ</t>
    </rPh>
    <rPh sb="2" eb="3">
      <t>シ</t>
    </rPh>
    <rPh sb="3" eb="4">
      <t>コウ</t>
    </rPh>
    <rPh sb="4" eb="5">
      <t>スウ</t>
    </rPh>
    <rPh sb="6" eb="7">
      <t>ホ</t>
    </rPh>
    <phoneticPr fontId="4"/>
  </si>
  <si>
    <t>2次枝梗数/穂</t>
    <rPh sb="1" eb="2">
      <t>ジ</t>
    </rPh>
    <rPh sb="2" eb="3">
      <t>シ</t>
    </rPh>
    <rPh sb="3" eb="4">
      <t>コウ</t>
    </rPh>
    <rPh sb="4" eb="5">
      <t>スウ</t>
    </rPh>
    <rPh sb="6" eb="7">
      <t>ホ</t>
    </rPh>
    <phoneticPr fontId="4"/>
  </si>
  <si>
    <t>2次枝梗/1次枝梗</t>
    <rPh sb="1" eb="2">
      <t>ジ</t>
    </rPh>
    <rPh sb="2" eb="3">
      <t>シ</t>
    </rPh>
    <rPh sb="3" eb="4">
      <t>コウ</t>
    </rPh>
    <rPh sb="6" eb="7">
      <t>ジ</t>
    </rPh>
    <rPh sb="7" eb="8">
      <t>シ</t>
    </rPh>
    <rPh sb="8" eb="9">
      <t>コウ</t>
    </rPh>
    <phoneticPr fontId="4"/>
  </si>
  <si>
    <t>穂重(g/8株)</t>
    <rPh sb="0" eb="1">
      <t>ホ</t>
    </rPh>
    <rPh sb="1" eb="2">
      <t>オモ</t>
    </rPh>
    <rPh sb="6" eb="7">
      <t>カブ</t>
    </rPh>
    <phoneticPr fontId="2"/>
  </si>
  <si>
    <t>わら重(g/10株)</t>
    <rPh sb="2" eb="3">
      <t>オモ</t>
    </rPh>
    <rPh sb="8" eb="9">
      <t>カブ</t>
    </rPh>
    <phoneticPr fontId="2"/>
  </si>
  <si>
    <t>穂軸・枝梗(g/2株)</t>
    <rPh sb="0" eb="1">
      <t>ホ</t>
    </rPh>
    <rPh sb="1" eb="2">
      <t>ジク</t>
    </rPh>
    <rPh sb="3" eb="4">
      <t>エダ</t>
    </rPh>
    <rPh sb="4" eb="5">
      <t>コウ</t>
    </rPh>
    <rPh sb="9" eb="10">
      <t>カブ</t>
    </rPh>
    <phoneticPr fontId="2"/>
  </si>
  <si>
    <t>２株稔実100粒(g)A</t>
    <rPh sb="2" eb="3">
      <t>ネン</t>
    </rPh>
    <rPh sb="3" eb="4">
      <t>ジツ</t>
    </rPh>
    <rPh sb="7" eb="8">
      <t>ツブ</t>
    </rPh>
    <phoneticPr fontId="2"/>
  </si>
  <si>
    <t>２株稔実100粒(g)B</t>
    <rPh sb="2" eb="3">
      <t>ネン</t>
    </rPh>
    <rPh sb="3" eb="4">
      <t>ジツ</t>
    </rPh>
    <rPh sb="7" eb="8">
      <t>ツブ</t>
    </rPh>
    <phoneticPr fontId="2"/>
  </si>
  <si>
    <t>２株残り稔実(g)</t>
    <rPh sb="1" eb="2">
      <t>カブ</t>
    </rPh>
    <rPh sb="2" eb="3">
      <t>ノコ</t>
    </rPh>
    <rPh sb="4" eb="5">
      <t>ネン</t>
    </rPh>
    <rPh sb="5" eb="6">
      <t>ジツ</t>
    </rPh>
    <phoneticPr fontId="2"/>
  </si>
  <si>
    <t>２株不稔実100粒(g)</t>
    <rPh sb="2" eb="3">
      <t>フ</t>
    </rPh>
    <rPh sb="3" eb="4">
      <t>ネン</t>
    </rPh>
    <rPh sb="4" eb="5">
      <t>ミ</t>
    </rPh>
    <rPh sb="8" eb="9">
      <t>ツブ</t>
    </rPh>
    <phoneticPr fontId="2"/>
  </si>
  <si>
    <t>２株残り不稔実(g)</t>
    <rPh sb="2" eb="3">
      <t>ノコ</t>
    </rPh>
    <rPh sb="4" eb="5">
      <t>フ</t>
    </rPh>
    <rPh sb="5" eb="6">
      <t>ネン</t>
    </rPh>
    <rPh sb="6" eb="7">
      <t>ジツ</t>
    </rPh>
    <phoneticPr fontId="2"/>
  </si>
  <si>
    <t>茎葉乾物重g/㎡</t>
    <rPh sb="0" eb="2">
      <t>ケイヨウ</t>
    </rPh>
    <rPh sb="2" eb="4">
      <t>カンブツ</t>
    </rPh>
    <rPh sb="4" eb="5">
      <t>ジュウ</t>
    </rPh>
    <phoneticPr fontId="2"/>
  </si>
  <si>
    <t>穂乾物重g/㎡</t>
    <rPh sb="0" eb="1">
      <t>ホ</t>
    </rPh>
    <rPh sb="1" eb="3">
      <t>カンブツ</t>
    </rPh>
    <rPh sb="3" eb="4">
      <t>ジュウ</t>
    </rPh>
    <phoneticPr fontId="2"/>
  </si>
  <si>
    <t>精籾重/穂乾物重比</t>
    <rPh sb="0" eb="1">
      <t>セイ</t>
    </rPh>
    <rPh sb="1" eb="2">
      <t>モミ</t>
    </rPh>
    <rPh sb="2" eb="3">
      <t>ジュウ</t>
    </rPh>
    <rPh sb="4" eb="5">
      <t>ホ</t>
    </rPh>
    <rPh sb="5" eb="7">
      <t>カンブツ</t>
    </rPh>
    <rPh sb="7" eb="8">
      <t>ジュウ</t>
    </rPh>
    <rPh sb="8" eb="9">
      <t>ヒ</t>
    </rPh>
    <phoneticPr fontId="2"/>
  </si>
  <si>
    <t>精籾乾物重g/㎡</t>
    <rPh sb="0" eb="1">
      <t>セイ</t>
    </rPh>
    <rPh sb="1" eb="2">
      <t>モミ</t>
    </rPh>
    <rPh sb="2" eb="4">
      <t>カンブツ</t>
    </rPh>
    <rPh sb="4" eb="5">
      <t>ジュウ</t>
    </rPh>
    <phoneticPr fontId="2"/>
  </si>
  <si>
    <t>地上部全乾物重g/㎡</t>
    <rPh sb="0" eb="2">
      <t>チジョウ</t>
    </rPh>
    <rPh sb="2" eb="3">
      <t>ブ</t>
    </rPh>
    <rPh sb="3" eb="4">
      <t>ゼン</t>
    </rPh>
    <rPh sb="4" eb="6">
      <t>カンブツ</t>
    </rPh>
    <rPh sb="6" eb="7">
      <t>ジュウ</t>
    </rPh>
    <phoneticPr fontId="2"/>
  </si>
  <si>
    <t>精籾収量g/㎡</t>
    <rPh sb="0" eb="1">
      <t>セイ</t>
    </rPh>
    <rPh sb="1" eb="2">
      <t>モミ</t>
    </rPh>
    <rPh sb="2" eb="4">
      <t>シュウリョウ</t>
    </rPh>
    <phoneticPr fontId="2"/>
  </si>
  <si>
    <t>収穫指数</t>
    <rPh sb="0" eb="2">
      <t>シュウカク</t>
    </rPh>
    <rPh sb="2" eb="4">
      <t>シスウ</t>
    </rPh>
    <phoneticPr fontId="2"/>
  </si>
  <si>
    <t>１粒稔実籾重g</t>
    <rPh sb="1" eb="2">
      <t>ツブ</t>
    </rPh>
    <rPh sb="2" eb="3">
      <t>ネン</t>
    </rPh>
    <rPh sb="3" eb="4">
      <t>ジツ</t>
    </rPh>
    <rPh sb="4" eb="5">
      <t>モミ</t>
    </rPh>
    <rPh sb="5" eb="6">
      <t>ジュウ</t>
    </rPh>
    <phoneticPr fontId="2"/>
  </si>
  <si>
    <t>１粒不稔籾重g</t>
    <rPh sb="1" eb="2">
      <t>ツブ</t>
    </rPh>
    <rPh sb="2" eb="3">
      <t>フ</t>
    </rPh>
    <rPh sb="3" eb="4">
      <t>ネン</t>
    </rPh>
    <rPh sb="4" eb="5">
      <t>モミ</t>
    </rPh>
    <rPh sb="5" eb="6">
      <t>ジュウ</t>
    </rPh>
    <phoneticPr fontId="2"/>
  </si>
  <si>
    <t>精籾千粒重ｇ</t>
    <rPh sb="0" eb="1">
      <t>セイ</t>
    </rPh>
    <rPh sb="1" eb="2">
      <t>モミ</t>
    </rPh>
    <rPh sb="2" eb="5">
      <t>センリュウジュウ</t>
    </rPh>
    <phoneticPr fontId="2"/>
  </si>
  <si>
    <t>登熟歩合</t>
    <rPh sb="0" eb="2">
      <t>トウジュク</t>
    </rPh>
    <rPh sb="2" eb="4">
      <t>ブアイ</t>
    </rPh>
    <phoneticPr fontId="2"/>
  </si>
  <si>
    <t>穎花数/㎡</t>
    <rPh sb="0" eb="1">
      <t>エイ</t>
    </rPh>
    <rPh sb="1" eb="2">
      <t>ハナ</t>
    </rPh>
    <rPh sb="2" eb="3">
      <t>スウ</t>
    </rPh>
    <phoneticPr fontId="2"/>
  </si>
  <si>
    <t>1穂穎花数</t>
    <rPh sb="1" eb="2">
      <t>ホ</t>
    </rPh>
    <rPh sb="2" eb="3">
      <t>エイ</t>
    </rPh>
    <rPh sb="3" eb="4">
      <t>ハナ</t>
    </rPh>
    <rPh sb="4" eb="5">
      <t>スウ</t>
    </rPh>
    <phoneticPr fontId="2"/>
  </si>
  <si>
    <t>PlotNo</t>
    <phoneticPr fontId="4"/>
  </si>
  <si>
    <t>Pl_Density_m-2</t>
    <phoneticPr fontId="4"/>
  </si>
  <si>
    <t>Replication</t>
  </si>
  <si>
    <t>StemNumber_Jul</t>
    <phoneticPr fontId="4"/>
  </si>
  <si>
    <t>StemNumber_Jul_m-2</t>
    <phoneticPr fontId="4"/>
  </si>
  <si>
    <t>PlantHeight_cm_Jul</t>
    <phoneticPr fontId="4"/>
  </si>
  <si>
    <t>SPAD_Jul</t>
    <phoneticPr fontId="4"/>
  </si>
  <si>
    <t>HeadingDate</t>
    <phoneticPr fontId="4"/>
  </si>
  <si>
    <t>PlantingDate</t>
    <phoneticPr fontId="4"/>
  </si>
  <si>
    <t>Heading_Days</t>
    <phoneticPr fontId="4"/>
  </si>
  <si>
    <t>PanicleNumber_Oct</t>
    <phoneticPr fontId="2"/>
  </si>
  <si>
    <t>PanicleNumber_Oct_m-2</t>
    <phoneticPr fontId="2"/>
  </si>
  <si>
    <t>PlantHeight_cm_Oct</t>
    <phoneticPr fontId="4"/>
  </si>
  <si>
    <t>Lodging</t>
    <phoneticPr fontId="4"/>
  </si>
  <si>
    <t>1st-order_rachis</t>
    <phoneticPr fontId="4"/>
  </si>
  <si>
    <t>2nd-order_rachis</t>
    <phoneticPr fontId="4"/>
  </si>
  <si>
    <t>1st/2nd_rachis_ratio</t>
    <phoneticPr fontId="4"/>
  </si>
  <si>
    <t>PanicleDW_g/8</t>
    <phoneticPr fontId="2"/>
  </si>
  <si>
    <t>StrawDW_g/10</t>
    <phoneticPr fontId="2"/>
  </si>
  <si>
    <t>PanicleAxisDW_g/2</t>
    <phoneticPr fontId="2"/>
  </si>
  <si>
    <t>FilledGrain100A_g/2</t>
    <phoneticPr fontId="2"/>
  </si>
  <si>
    <t>FilledGrain100B_g/2</t>
    <phoneticPr fontId="2"/>
  </si>
  <si>
    <t>FilledGrainRest_g/2</t>
    <phoneticPr fontId="2"/>
  </si>
  <si>
    <t>SterileGrain100_g/2</t>
    <phoneticPr fontId="2"/>
  </si>
  <si>
    <t>SterileGrainRest_g/2</t>
    <phoneticPr fontId="2"/>
  </si>
  <si>
    <t>StrawDW_g/m2</t>
    <phoneticPr fontId="2"/>
  </si>
  <si>
    <t>PanicleDW_g/m2</t>
    <phoneticPr fontId="2"/>
  </si>
  <si>
    <t>FilledGrain/Panicle</t>
    <phoneticPr fontId="2"/>
  </si>
  <si>
    <t>FilledGrainDW_g/m2</t>
    <phoneticPr fontId="2"/>
  </si>
  <si>
    <t>ShootDW_g/m2</t>
    <phoneticPr fontId="2"/>
  </si>
  <si>
    <t>GrainYield_g/m2</t>
    <phoneticPr fontId="2"/>
  </si>
  <si>
    <t>HarvestIndex</t>
    <phoneticPr fontId="2"/>
  </si>
  <si>
    <t>1FilledGrainDW_g</t>
    <phoneticPr fontId="2"/>
  </si>
  <si>
    <t>1SterileGrainDW_g</t>
    <phoneticPr fontId="2"/>
  </si>
  <si>
    <t>1000GrainWt_g</t>
    <phoneticPr fontId="2"/>
  </si>
  <si>
    <t>RipenedGrain%</t>
    <phoneticPr fontId="2"/>
  </si>
  <si>
    <t>Grain/m2</t>
    <phoneticPr fontId="2"/>
  </si>
  <si>
    <t>Grain/Panicle</t>
    <phoneticPr fontId="2"/>
  </si>
  <si>
    <t>2_Takanari</t>
    <phoneticPr fontId="2"/>
  </si>
  <si>
    <t>1_Koshihikari</t>
    <phoneticPr fontId="2"/>
  </si>
  <si>
    <t>4_SL2105</t>
    <phoneticPr fontId="2"/>
  </si>
  <si>
    <t>3_IR64</t>
    <phoneticPr fontId="2"/>
  </si>
  <si>
    <t>施肥</t>
    <rPh sb="0" eb="2">
      <t>セヒ</t>
    </rPh>
    <phoneticPr fontId="4"/>
  </si>
  <si>
    <t>N_Fertilizer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</si>
</sst>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_);[Red]\(0.0\)"/>
    <numFmt numFmtId="178" formatCode="m&quot;月&quot;d&quot;日&quot;;@"/>
    <numFmt numFmtId="179" formatCode="0_);[Red]\(0\)"/>
    <numFmt numFmtId="180" formatCode="0.00_ "/>
    <numFmt numFmtId="181" formatCode="0.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3399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3399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 applyAlignment="1"/>
    <xf numFmtId="0" fontId="0" fillId="3" borderId="0" xfId="0" applyFill="1" applyAlignment="1"/>
    <xf numFmtId="0" fontId="3" fillId="4" borderId="0" xfId="0" applyFont="1" applyFill="1" applyAlignment="1"/>
    <xf numFmtId="0" fontId="1" fillId="4" borderId="0" xfId="0" applyFont="1" applyFill="1" applyAlignment="1"/>
    <xf numFmtId="0" fontId="0" fillId="4" borderId="0" xfId="0" applyFill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0" fontId="0" fillId="0" borderId="0" xfId="0" applyFill="1" applyAlignment="1"/>
    <xf numFmtId="0" fontId="0" fillId="2" borderId="0" xfId="0" applyFill="1" applyAlignment="1"/>
    <xf numFmtId="0" fontId="0" fillId="4" borderId="0" xfId="0" applyFill="1" applyAlignment="1"/>
    <xf numFmtId="0" fontId="7" fillId="0" borderId="0" xfId="0" applyFont="1" applyAlignment="1"/>
    <xf numFmtId="0" fontId="8" fillId="4" borderId="0" xfId="0" applyFont="1" applyFill="1" applyAlignment="1"/>
    <xf numFmtId="0" fontId="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6" fillId="0" borderId="3" xfId="0" applyFont="1" applyBorder="1" applyAlignment="1"/>
    <xf numFmtId="0" fontId="10" fillId="0" borderId="3" xfId="0" applyFont="1" applyFill="1" applyBorder="1" applyAlignment="1"/>
    <xf numFmtId="0" fontId="1" fillId="0" borderId="3" xfId="0" applyFont="1" applyBorder="1" applyAlignment="1"/>
    <xf numFmtId="0" fontId="0" fillId="0" borderId="1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7" fontId="0" fillId="3" borderId="1" xfId="0" applyNumberFormat="1" applyFill="1" applyBorder="1" applyAlignment="1"/>
    <xf numFmtId="178" fontId="0" fillId="0" borderId="1" xfId="0" applyNumberFormat="1" applyFill="1" applyBorder="1" applyAlignment="1"/>
    <xf numFmtId="179" fontId="0" fillId="0" borderId="1" xfId="0" applyNumberFormat="1" applyFill="1" applyBorder="1" applyAlignment="1"/>
    <xf numFmtId="176" fontId="0" fillId="4" borderId="1" xfId="0" applyNumberFormat="1" applyFill="1" applyBorder="1" applyAlignment="1">
      <alignment vertical="center"/>
    </xf>
    <xf numFmtId="177" fontId="10" fillId="4" borderId="1" xfId="0" applyNumberFormat="1" applyFont="1" applyFill="1" applyBorder="1" applyAlignment="1"/>
    <xf numFmtId="0" fontId="0" fillId="3" borderId="1" xfId="0" applyFill="1" applyBorder="1" applyAlignment="1">
      <alignment vertical="center"/>
    </xf>
    <xf numFmtId="176" fontId="0" fillId="3" borderId="1" xfId="0" applyNumberFormat="1" applyFill="1" applyBorder="1" applyAlignment="1"/>
    <xf numFmtId="1" fontId="0" fillId="0" borderId="2" xfId="0" applyNumberFormat="1" applyBorder="1" applyAlignment="1">
      <alignment vertical="center"/>
    </xf>
    <xf numFmtId="1" fontId="5" fillId="0" borderId="3" xfId="0" applyNumberFormat="1" applyFont="1" applyBorder="1" applyAlignment="1"/>
    <xf numFmtId="180" fontId="5" fillId="0" borderId="3" xfId="0" applyNumberFormat="1" applyFont="1" applyBorder="1" applyAlignment="1"/>
    <xf numFmtId="1" fontId="11" fillId="0" borderId="3" xfId="0" applyNumberFormat="1" applyFont="1" applyBorder="1" applyAlignment="1"/>
    <xf numFmtId="1" fontId="10" fillId="0" borderId="3" xfId="0" applyNumberFormat="1" applyFont="1" applyBorder="1" applyAlignment="1"/>
    <xf numFmtId="2" fontId="11" fillId="0" borderId="3" xfId="0" applyNumberFormat="1" applyFont="1" applyBorder="1" applyAlignment="1"/>
    <xf numFmtId="181" fontId="5" fillId="0" borderId="3" xfId="0" applyNumberFormat="1" applyFont="1" applyBorder="1" applyAlignment="1"/>
    <xf numFmtId="2" fontId="0" fillId="0" borderId="2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176" fontId="10" fillId="0" borderId="3" xfId="0" applyNumberFormat="1" applyFont="1" applyFill="1" applyBorder="1" applyAlignment="1"/>
    <xf numFmtId="1" fontId="5" fillId="0" borderId="3" xfId="0" applyNumberFormat="1" applyFont="1" applyFill="1" applyBorder="1" applyAlignment="1"/>
    <xf numFmtId="176" fontId="0" fillId="0" borderId="2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10" fillId="0" borderId="3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3" sqref="P23"/>
    </sheetView>
  </sheetViews>
  <sheetFormatPr defaultColWidth="13" defaultRowHeight="13.5" x14ac:dyDescent="0.15"/>
  <cols>
    <col min="1" max="1" width="6" style="15" customWidth="1"/>
    <col min="2" max="2" width="13" style="16"/>
    <col min="3" max="4" width="13" style="4"/>
    <col min="5" max="5" width="10.25" style="4" customWidth="1"/>
    <col min="6" max="6" width="14.125" style="6" customWidth="1"/>
    <col min="7" max="7" width="17.625" style="6" customWidth="1"/>
    <col min="8" max="8" width="13" style="6" customWidth="1"/>
    <col min="9" max="9" width="8.875" style="6" customWidth="1"/>
    <col min="10" max="12" width="8.875" style="15" customWidth="1"/>
    <col min="13" max="13" width="16.5" style="17" customWidth="1"/>
    <col min="14" max="14" width="20.125" style="8" customWidth="1"/>
    <col min="15" max="15" width="16.25" style="9" customWidth="1"/>
    <col min="16" max="16" width="10.75" style="9" customWidth="1"/>
    <col min="17" max="19" width="13" style="6" customWidth="1"/>
    <col min="20" max="21" width="13" style="11"/>
    <col min="22" max="23" width="14.625" style="11" customWidth="1"/>
    <col min="24" max="25" width="15.75" style="11" customWidth="1"/>
    <col min="26" max="27" width="14.625" style="11" customWidth="1"/>
    <col min="28" max="31" width="13" style="12" customWidth="1"/>
    <col min="32" max="32" width="13" style="13" customWidth="1"/>
    <col min="33" max="33" width="13" style="14"/>
    <col min="34" max="34" width="13" style="13"/>
    <col min="35" max="36" width="13" style="12" customWidth="1"/>
    <col min="37" max="37" width="13" style="14" customWidth="1"/>
    <col min="38" max="38" width="13" style="14"/>
    <col min="39" max="39" width="13" style="12"/>
    <col min="40" max="40" width="13" style="14"/>
    <col min="41" max="16384" width="13" style="11"/>
  </cols>
  <sheetData>
    <row r="1" spans="1:40" x14ac:dyDescent="0.15">
      <c r="A1" s="1"/>
      <c r="B1" s="2" t="s">
        <v>3</v>
      </c>
      <c r="C1" s="3"/>
      <c r="F1" s="5" t="s">
        <v>4</v>
      </c>
      <c r="J1" s="1" t="s">
        <v>5</v>
      </c>
      <c r="K1" s="1"/>
      <c r="L1" s="1"/>
      <c r="M1" s="7" t="s">
        <v>6</v>
      </c>
      <c r="Q1" s="5" t="s">
        <v>7</v>
      </c>
      <c r="R1" s="5"/>
      <c r="S1" s="5"/>
      <c r="T1" s="10" t="s">
        <v>8</v>
      </c>
      <c r="U1" s="10"/>
      <c r="AB1" s="12" t="s">
        <v>9</v>
      </c>
    </row>
    <row r="2" spans="1:40" x14ac:dyDescent="0.15">
      <c r="N2" s="8" t="s">
        <v>10</v>
      </c>
      <c r="T2" s="10" t="s">
        <v>12</v>
      </c>
      <c r="U2" s="10" t="s">
        <v>11</v>
      </c>
      <c r="V2" s="10" t="s">
        <v>13</v>
      </c>
      <c r="W2" s="10" t="s">
        <v>16</v>
      </c>
      <c r="X2" s="10" t="s">
        <v>14</v>
      </c>
      <c r="Y2" s="10" t="s">
        <v>15</v>
      </c>
      <c r="Z2" s="10" t="s">
        <v>18</v>
      </c>
      <c r="AA2" s="10" t="s">
        <v>17</v>
      </c>
      <c r="AB2" s="18" t="s">
        <v>19</v>
      </c>
      <c r="AC2" s="12" t="s">
        <v>20</v>
      </c>
      <c r="AD2" s="12" t="s">
        <v>21</v>
      </c>
      <c r="AE2" s="12" t="s">
        <v>22</v>
      </c>
      <c r="AF2" s="13" t="s">
        <v>23</v>
      </c>
      <c r="AI2" s="12" t="s">
        <v>24</v>
      </c>
      <c r="AJ2" s="12" t="s">
        <v>25</v>
      </c>
      <c r="AL2" s="14" t="s">
        <v>26</v>
      </c>
      <c r="AM2" s="12" t="s">
        <v>27</v>
      </c>
    </row>
    <row r="3" spans="1:40" x14ac:dyDescent="0.15">
      <c r="A3" s="1" t="s">
        <v>28</v>
      </c>
      <c r="B3" s="2" t="s">
        <v>29</v>
      </c>
      <c r="C3" s="3" t="s">
        <v>108</v>
      </c>
      <c r="D3" s="3" t="s">
        <v>30</v>
      </c>
      <c r="E3" s="3" t="s">
        <v>31</v>
      </c>
      <c r="F3" s="5" t="s">
        <v>32</v>
      </c>
      <c r="G3" s="5" t="s">
        <v>33</v>
      </c>
      <c r="H3" s="5" t="s">
        <v>34</v>
      </c>
      <c r="I3" s="5" t="s">
        <v>35</v>
      </c>
      <c r="J3" s="1" t="s">
        <v>36</v>
      </c>
      <c r="K3" s="1" t="s">
        <v>37</v>
      </c>
      <c r="L3" s="1" t="s">
        <v>38</v>
      </c>
      <c r="M3" s="7" t="s">
        <v>39</v>
      </c>
      <c r="N3" s="19" t="s">
        <v>40</v>
      </c>
      <c r="O3" s="20" t="s">
        <v>34</v>
      </c>
      <c r="P3" s="20" t="s">
        <v>41</v>
      </c>
      <c r="Q3" s="5" t="s">
        <v>42</v>
      </c>
      <c r="R3" s="5" t="s">
        <v>43</v>
      </c>
      <c r="S3" s="5" t="s">
        <v>44</v>
      </c>
      <c r="T3" s="21" t="s">
        <v>46</v>
      </c>
      <c r="U3" s="21" t="s">
        <v>45</v>
      </c>
      <c r="V3" s="22" t="s">
        <v>47</v>
      </c>
      <c r="W3" s="10" t="s">
        <v>50</v>
      </c>
      <c r="X3" s="10" t="s">
        <v>48</v>
      </c>
      <c r="Y3" s="10" t="s">
        <v>49</v>
      </c>
      <c r="Z3" s="10" t="s">
        <v>52</v>
      </c>
      <c r="AA3" s="10" t="s">
        <v>51</v>
      </c>
      <c r="AB3" s="18" t="s">
        <v>53</v>
      </c>
      <c r="AC3" s="12" t="s">
        <v>54</v>
      </c>
      <c r="AD3" s="12" t="s">
        <v>55</v>
      </c>
      <c r="AE3" s="12" t="s">
        <v>56</v>
      </c>
      <c r="AF3" s="13" t="s">
        <v>57</v>
      </c>
      <c r="AG3" s="14" t="s">
        <v>58</v>
      </c>
      <c r="AH3" s="13" t="s">
        <v>59</v>
      </c>
      <c r="AI3" s="12" t="s">
        <v>60</v>
      </c>
      <c r="AJ3" s="12" t="s">
        <v>61</v>
      </c>
      <c r="AK3" s="14" t="s">
        <v>62</v>
      </c>
      <c r="AL3" s="14" t="s">
        <v>63</v>
      </c>
      <c r="AM3" s="12" t="s">
        <v>64</v>
      </c>
      <c r="AN3" s="14" t="s">
        <v>65</v>
      </c>
    </row>
    <row r="4" spans="1:40" x14ac:dyDescent="0.15">
      <c r="A4" s="23" t="s">
        <v>66</v>
      </c>
      <c r="B4" s="24" t="s">
        <v>0</v>
      </c>
      <c r="C4" s="25" t="s">
        <v>109</v>
      </c>
      <c r="D4" s="25" t="s">
        <v>67</v>
      </c>
      <c r="E4" s="25" t="s">
        <v>68</v>
      </c>
      <c r="F4" s="26" t="s">
        <v>69</v>
      </c>
      <c r="G4" s="26" t="s">
        <v>70</v>
      </c>
      <c r="H4" s="26" t="s">
        <v>71</v>
      </c>
      <c r="I4" s="26" t="s">
        <v>72</v>
      </c>
      <c r="J4" s="23" t="s">
        <v>73</v>
      </c>
      <c r="K4" s="23" t="s">
        <v>74</v>
      </c>
      <c r="L4" s="23" t="s">
        <v>75</v>
      </c>
      <c r="M4" s="27" t="s">
        <v>76</v>
      </c>
      <c r="N4" s="28" t="s">
        <v>77</v>
      </c>
      <c r="O4" s="29" t="s">
        <v>78</v>
      </c>
      <c r="P4" s="29" t="s">
        <v>79</v>
      </c>
      <c r="Q4" s="26" t="s">
        <v>80</v>
      </c>
      <c r="R4" s="26" t="s">
        <v>81</v>
      </c>
      <c r="S4" s="26" t="s">
        <v>82</v>
      </c>
      <c r="T4" s="30" t="s">
        <v>84</v>
      </c>
      <c r="U4" s="30" t="s">
        <v>83</v>
      </c>
      <c r="V4" s="31" t="s">
        <v>85</v>
      </c>
      <c r="W4" s="32" t="s">
        <v>88</v>
      </c>
      <c r="X4" s="32" t="s">
        <v>86</v>
      </c>
      <c r="Y4" s="32" t="s">
        <v>87</v>
      </c>
      <c r="Z4" s="33" t="s">
        <v>90</v>
      </c>
      <c r="AA4" s="32" t="s">
        <v>89</v>
      </c>
      <c r="AB4" s="34" t="s">
        <v>91</v>
      </c>
      <c r="AC4" s="35" t="s">
        <v>92</v>
      </c>
      <c r="AD4" s="35" t="s">
        <v>93</v>
      </c>
      <c r="AE4" s="35" t="s">
        <v>94</v>
      </c>
      <c r="AF4" s="36" t="s">
        <v>95</v>
      </c>
      <c r="AG4" s="37" t="s">
        <v>96</v>
      </c>
      <c r="AH4" s="36" t="s">
        <v>97</v>
      </c>
      <c r="AI4" s="35" t="s">
        <v>98</v>
      </c>
      <c r="AJ4" s="35" t="s">
        <v>99</v>
      </c>
      <c r="AK4" s="38" t="s">
        <v>100</v>
      </c>
      <c r="AL4" s="38" t="s">
        <v>101</v>
      </c>
      <c r="AM4" s="35" t="s">
        <v>102</v>
      </c>
      <c r="AN4" s="38" t="s">
        <v>103</v>
      </c>
    </row>
    <row r="5" spans="1:40" x14ac:dyDescent="0.15">
      <c r="A5" s="39">
        <v>1</v>
      </c>
      <c r="B5" s="40" t="s">
        <v>104</v>
      </c>
      <c r="C5" s="41" t="s">
        <v>2</v>
      </c>
      <c r="D5" s="42">
        <v>22.2</v>
      </c>
      <c r="E5" s="41">
        <v>1</v>
      </c>
      <c r="F5" s="43">
        <v>10.5</v>
      </c>
      <c r="G5" s="43">
        <f t="shared" ref="G5:G28" si="0">F5*D5</f>
        <v>233.1</v>
      </c>
      <c r="H5" s="43">
        <v>47.6</v>
      </c>
      <c r="I5" s="43">
        <v>31.2</v>
      </c>
      <c r="J5" s="44">
        <v>42231</v>
      </c>
      <c r="K5" s="44">
        <v>42160</v>
      </c>
      <c r="L5" s="45">
        <f t="shared" ref="L5:L28" si="1">J5-K5</f>
        <v>71</v>
      </c>
      <c r="M5" s="46">
        <v>9</v>
      </c>
      <c r="N5" s="47">
        <f t="shared" ref="N5:N28" si="2">M5*D5</f>
        <v>199.79999999999998</v>
      </c>
      <c r="O5" s="29">
        <v>96.2</v>
      </c>
      <c r="P5" s="29">
        <v>0</v>
      </c>
      <c r="Q5" s="48">
        <v>13.5</v>
      </c>
      <c r="R5" s="48">
        <v>73</v>
      </c>
      <c r="S5" s="49">
        <f t="shared" ref="S5:S28" si="3">R5/Q5</f>
        <v>5.4074074074074074</v>
      </c>
      <c r="T5" s="62">
        <v>153.80000000000001</v>
      </c>
      <c r="U5" s="62">
        <v>172</v>
      </c>
      <c r="V5" s="61">
        <v>3.7</v>
      </c>
      <c r="W5" s="58">
        <v>30.1</v>
      </c>
      <c r="X5" s="58">
        <v>2.15</v>
      </c>
      <c r="Y5" s="58">
        <v>2.11</v>
      </c>
      <c r="Z5" s="57">
        <v>10.14</v>
      </c>
      <c r="AA5" s="58">
        <v>0.61</v>
      </c>
      <c r="AB5" s="51">
        <f t="shared" ref="AB5:AB16" si="4">T5/10*D5</f>
        <v>341.43599999999998</v>
      </c>
      <c r="AC5" s="51">
        <f t="shared" ref="AC5:AC28" si="5">SUM(U5:AA5)/10*D5</f>
        <v>490.19819999999999</v>
      </c>
      <c r="AD5" s="52">
        <f t="shared" ref="AD5:AD28" si="6">SUM(W5:Y5)/SUM(V5:AA5)</f>
        <v>0.70395410776480227</v>
      </c>
      <c r="AE5" s="51">
        <f t="shared" ref="AE5:AE28" si="7">AC5*AD5</f>
        <v>345.0770365089121</v>
      </c>
      <c r="AF5" s="53">
        <f t="shared" ref="AF5:AF28" si="8">AB5+AC5</f>
        <v>831.63419999999996</v>
      </c>
      <c r="AG5" s="54">
        <f t="shared" ref="AG5:AG28" si="9">AE5*100/(100-14)</f>
        <v>401.25236803361878</v>
      </c>
      <c r="AH5" s="55">
        <f t="shared" ref="AH5:AH28" si="10">AE5/AF5</f>
        <v>0.41493848678771522</v>
      </c>
      <c r="AI5" s="56">
        <f t="shared" ref="AI5:AI28" si="11">SUM(X5:Y5)/200</f>
        <v>2.1299999999999999E-2</v>
      </c>
      <c r="AJ5" s="56">
        <f t="shared" ref="AJ5:AJ28" si="12">AA5/100</f>
        <v>6.0999999999999995E-3</v>
      </c>
      <c r="AK5" s="59">
        <f t="shared" ref="AK5:AK28" si="13">AI5*100/(100-14)*1000</f>
        <v>24.767441860465112</v>
      </c>
      <c r="AL5" s="59">
        <f t="shared" ref="AL5:AL28" si="14">SUM(W5:Y5)/AI5/(SUM(Z5:AA5)/AJ5+SUM(W5:Y5)/AI5)*100</f>
        <v>47.790665593484292</v>
      </c>
      <c r="AM5" s="60">
        <f t="shared" ref="AM5:AM28" si="15">AE5/AI5/AL5*100</f>
        <v>33899.5065980164</v>
      </c>
      <c r="AN5" s="59">
        <f t="shared" ref="AN5:AN28" si="16">AM5/N5</f>
        <v>169.6672001902723</v>
      </c>
    </row>
    <row r="6" spans="1:40" x14ac:dyDescent="0.15">
      <c r="A6" s="39">
        <v>2</v>
      </c>
      <c r="B6" s="40" t="s">
        <v>106</v>
      </c>
      <c r="C6" s="41" t="s">
        <v>2</v>
      </c>
      <c r="D6" s="42">
        <v>22.2</v>
      </c>
      <c r="E6" s="41">
        <v>1</v>
      </c>
      <c r="F6" s="43">
        <v>20.9</v>
      </c>
      <c r="G6" s="43">
        <f t="shared" si="0"/>
        <v>463.97999999999996</v>
      </c>
      <c r="H6" s="43">
        <v>58.1</v>
      </c>
      <c r="I6" s="43">
        <v>30.24</v>
      </c>
      <c r="J6" s="44">
        <v>42247</v>
      </c>
      <c r="K6" s="44">
        <v>42160</v>
      </c>
      <c r="L6" s="45">
        <f t="shared" si="1"/>
        <v>87</v>
      </c>
      <c r="M6" s="46">
        <v>11.8</v>
      </c>
      <c r="N6" s="47">
        <f t="shared" si="2"/>
        <v>261.95999999999998</v>
      </c>
      <c r="O6" s="29">
        <v>145.1</v>
      </c>
      <c r="P6" s="29">
        <v>2</v>
      </c>
      <c r="Q6" s="48">
        <v>9.5</v>
      </c>
      <c r="R6" s="48">
        <v>30</v>
      </c>
      <c r="S6" s="49">
        <f t="shared" si="3"/>
        <v>3.1578947368421053</v>
      </c>
      <c r="T6" s="62">
        <v>283.8</v>
      </c>
      <c r="U6" s="62">
        <v>180.9</v>
      </c>
      <c r="V6" s="61">
        <v>3.8</v>
      </c>
      <c r="W6" s="58">
        <v>30.9</v>
      </c>
      <c r="X6" s="58">
        <v>2.68</v>
      </c>
      <c r="Y6" s="58">
        <v>2.71</v>
      </c>
      <c r="Z6" s="57">
        <v>12.38</v>
      </c>
      <c r="AA6" s="58">
        <v>1.22</v>
      </c>
      <c r="AB6" s="51">
        <f t="shared" si="4"/>
        <v>630.03600000000006</v>
      </c>
      <c r="AC6" s="51">
        <f t="shared" si="5"/>
        <v>520.78980000000001</v>
      </c>
      <c r="AD6" s="52">
        <f t="shared" si="6"/>
        <v>0.6759173030359471</v>
      </c>
      <c r="AE6" s="51">
        <f t="shared" si="7"/>
        <v>352.01083706463027</v>
      </c>
      <c r="AF6" s="53">
        <f t="shared" si="8"/>
        <v>1150.8258000000001</v>
      </c>
      <c r="AG6" s="54">
        <f t="shared" si="9"/>
        <v>409.31492681933747</v>
      </c>
      <c r="AH6" s="55">
        <f t="shared" si="10"/>
        <v>0.30587673396323772</v>
      </c>
      <c r="AI6" s="56">
        <f t="shared" si="11"/>
        <v>2.6950000000000002E-2</v>
      </c>
      <c r="AJ6" s="56">
        <f t="shared" si="12"/>
        <v>1.2199999999999999E-2</v>
      </c>
      <c r="AK6" s="59">
        <f t="shared" si="13"/>
        <v>31.337209302325586</v>
      </c>
      <c r="AL6" s="59">
        <f t="shared" si="14"/>
        <v>54.709128609170364</v>
      </c>
      <c r="AM6" s="60">
        <f t="shared" si="15"/>
        <v>23874.674920398033</v>
      </c>
      <c r="AN6" s="59">
        <f t="shared" si="16"/>
        <v>91.138627730943782</v>
      </c>
    </row>
    <row r="7" spans="1:40" x14ac:dyDescent="0.15">
      <c r="A7" s="39">
        <v>3</v>
      </c>
      <c r="B7" s="40" t="s">
        <v>107</v>
      </c>
      <c r="C7" s="41" t="s">
        <v>2</v>
      </c>
      <c r="D7" s="42">
        <v>22.2</v>
      </c>
      <c r="E7" s="41">
        <v>1</v>
      </c>
      <c r="F7" s="43">
        <v>14.5</v>
      </c>
      <c r="G7" s="43">
        <f t="shared" si="0"/>
        <v>321.89999999999998</v>
      </c>
      <c r="H7" s="43">
        <v>46.2</v>
      </c>
      <c r="I7" s="43">
        <v>32.299999999999997</v>
      </c>
      <c r="J7" s="44">
        <v>42244</v>
      </c>
      <c r="K7" s="44">
        <v>42160</v>
      </c>
      <c r="L7" s="45">
        <f t="shared" si="1"/>
        <v>84</v>
      </c>
      <c r="M7" s="46">
        <v>12.6</v>
      </c>
      <c r="N7" s="47">
        <f t="shared" si="2"/>
        <v>279.71999999999997</v>
      </c>
      <c r="O7" s="29">
        <v>96.5</v>
      </c>
      <c r="P7" s="29">
        <v>0</v>
      </c>
      <c r="Q7" s="48">
        <v>9</v>
      </c>
      <c r="R7" s="48">
        <v>20</v>
      </c>
      <c r="S7" s="49">
        <f t="shared" si="3"/>
        <v>2.2222222222222223</v>
      </c>
      <c r="T7" s="62">
        <v>263.2</v>
      </c>
      <c r="U7" s="62">
        <v>117.5</v>
      </c>
      <c r="V7" s="61">
        <v>3.6</v>
      </c>
      <c r="W7" s="58">
        <v>13.7</v>
      </c>
      <c r="X7" s="58">
        <v>2.5</v>
      </c>
      <c r="Y7" s="58">
        <v>2.5099999999999998</v>
      </c>
      <c r="Z7" s="57">
        <v>8.61</v>
      </c>
      <c r="AA7" s="58">
        <v>0.49</v>
      </c>
      <c r="AB7" s="51">
        <f t="shared" si="4"/>
        <v>584.30399999999997</v>
      </c>
      <c r="AC7" s="51">
        <f t="shared" si="5"/>
        <v>330.58019999999993</v>
      </c>
      <c r="AD7" s="52">
        <f t="shared" si="6"/>
        <v>0.59567016873607137</v>
      </c>
      <c r="AE7" s="51">
        <f t="shared" si="7"/>
        <v>196.91676351480419</v>
      </c>
      <c r="AF7" s="53">
        <f t="shared" si="8"/>
        <v>914.88419999999996</v>
      </c>
      <c r="AG7" s="54">
        <f t="shared" si="9"/>
        <v>228.97298083116766</v>
      </c>
      <c r="AH7" s="55">
        <f t="shared" si="10"/>
        <v>0.2152368174188648</v>
      </c>
      <c r="AI7" s="56">
        <f t="shared" si="11"/>
        <v>2.5049999999999999E-2</v>
      </c>
      <c r="AJ7" s="56">
        <f t="shared" si="12"/>
        <v>4.8999999999999998E-3</v>
      </c>
      <c r="AK7" s="59">
        <f t="shared" si="13"/>
        <v>29.127906976744185</v>
      </c>
      <c r="AL7" s="59">
        <f t="shared" si="14"/>
        <v>28.68249310148483</v>
      </c>
      <c r="AM7" s="60">
        <f t="shared" si="15"/>
        <v>27406.782999970852</v>
      </c>
      <c r="AN7" s="59">
        <f t="shared" si="16"/>
        <v>97.979347204243012</v>
      </c>
    </row>
    <row r="8" spans="1:40" x14ac:dyDescent="0.15">
      <c r="A8" s="39">
        <v>4</v>
      </c>
      <c r="B8" s="40" t="s">
        <v>105</v>
      </c>
      <c r="C8" s="41" t="s">
        <v>2</v>
      </c>
      <c r="D8" s="42">
        <v>22.2</v>
      </c>
      <c r="E8" s="41">
        <v>1</v>
      </c>
      <c r="F8" s="43">
        <v>15.7</v>
      </c>
      <c r="G8" s="43">
        <f t="shared" si="0"/>
        <v>348.53999999999996</v>
      </c>
      <c r="H8" s="43">
        <v>66.8</v>
      </c>
      <c r="I8" s="43">
        <v>34.14</v>
      </c>
      <c r="J8" s="44">
        <v>42225</v>
      </c>
      <c r="K8" s="44">
        <v>42160</v>
      </c>
      <c r="L8" s="45">
        <f t="shared" si="1"/>
        <v>65</v>
      </c>
      <c r="M8" s="46">
        <v>12.8</v>
      </c>
      <c r="N8" s="47">
        <f t="shared" si="2"/>
        <v>284.16000000000003</v>
      </c>
      <c r="O8" s="29">
        <v>101.9</v>
      </c>
      <c r="P8" s="29">
        <v>0</v>
      </c>
      <c r="Q8" s="48">
        <v>9.5</v>
      </c>
      <c r="R8" s="48">
        <v>19.5</v>
      </c>
      <c r="S8" s="49">
        <f t="shared" si="3"/>
        <v>2.0526315789473686</v>
      </c>
      <c r="T8" s="62">
        <v>240.8</v>
      </c>
      <c r="U8" s="62">
        <v>146.6</v>
      </c>
      <c r="V8" s="61">
        <v>1.6</v>
      </c>
      <c r="W8" s="58">
        <v>25.5</v>
      </c>
      <c r="X8" s="58">
        <v>2.63</v>
      </c>
      <c r="Y8" s="58">
        <v>2.48</v>
      </c>
      <c r="Z8" s="57">
        <v>4.7300000000000004</v>
      </c>
      <c r="AA8" s="58">
        <v>1.55</v>
      </c>
      <c r="AB8" s="51">
        <f t="shared" si="4"/>
        <v>534.57600000000002</v>
      </c>
      <c r="AC8" s="51">
        <f t="shared" si="5"/>
        <v>410.89979999999991</v>
      </c>
      <c r="AD8" s="52">
        <f t="shared" si="6"/>
        <v>0.79527149909067296</v>
      </c>
      <c r="AE8" s="51">
        <f t="shared" si="7"/>
        <v>326.77689992205762</v>
      </c>
      <c r="AF8" s="53">
        <f t="shared" si="8"/>
        <v>945.47579999999994</v>
      </c>
      <c r="AG8" s="54">
        <f t="shared" si="9"/>
        <v>379.97313944425309</v>
      </c>
      <c r="AH8" s="55">
        <f t="shared" si="10"/>
        <v>0.3456216435386899</v>
      </c>
      <c r="AI8" s="56">
        <f t="shared" si="11"/>
        <v>2.5549999999999996E-2</v>
      </c>
      <c r="AJ8" s="56">
        <f t="shared" si="12"/>
        <v>1.55E-2</v>
      </c>
      <c r="AK8" s="59">
        <f t="shared" si="13"/>
        <v>29.70930232558139</v>
      </c>
      <c r="AL8" s="59">
        <f t="shared" si="14"/>
        <v>74.728031891184401</v>
      </c>
      <c r="AM8" s="60">
        <f t="shared" si="15"/>
        <v>17114.999843170659</v>
      </c>
      <c r="AN8" s="59">
        <f t="shared" si="16"/>
        <v>60.230151475121964</v>
      </c>
    </row>
    <row r="9" spans="1:40" x14ac:dyDescent="0.15">
      <c r="A9" s="39">
        <v>5</v>
      </c>
      <c r="B9" s="40" t="s">
        <v>107</v>
      </c>
      <c r="C9" s="41" t="s">
        <v>2</v>
      </c>
      <c r="D9" s="42">
        <v>22.2</v>
      </c>
      <c r="E9" s="41">
        <v>2</v>
      </c>
      <c r="F9" s="43">
        <v>14.9</v>
      </c>
      <c r="G9" s="43">
        <f t="shared" si="0"/>
        <v>330.78</v>
      </c>
      <c r="H9" s="43">
        <v>36.200000000000003</v>
      </c>
      <c r="I9" s="43">
        <v>31.25</v>
      </c>
      <c r="J9" s="44">
        <v>42244</v>
      </c>
      <c r="K9" s="44">
        <v>42160</v>
      </c>
      <c r="L9" s="45">
        <f t="shared" si="1"/>
        <v>84</v>
      </c>
      <c r="M9" s="46">
        <v>12.1</v>
      </c>
      <c r="N9" s="47">
        <f t="shared" si="2"/>
        <v>268.62</v>
      </c>
      <c r="O9" s="29">
        <v>95.3</v>
      </c>
      <c r="P9" s="29">
        <v>0</v>
      </c>
      <c r="Q9" s="48">
        <v>9.5</v>
      </c>
      <c r="R9" s="48">
        <v>25</v>
      </c>
      <c r="S9" s="49">
        <f t="shared" si="3"/>
        <v>2.6315789473684212</v>
      </c>
      <c r="T9" s="62">
        <v>253.9</v>
      </c>
      <c r="U9" s="62">
        <v>108</v>
      </c>
      <c r="V9" s="61">
        <v>3.4</v>
      </c>
      <c r="W9" s="58">
        <v>16.399999999999999</v>
      </c>
      <c r="X9" s="58">
        <v>2.4500000000000002</v>
      </c>
      <c r="Y9" s="58">
        <v>2.4</v>
      </c>
      <c r="Z9" s="57">
        <v>5.39</v>
      </c>
      <c r="AA9" s="58">
        <v>0.41</v>
      </c>
      <c r="AB9" s="51">
        <f t="shared" si="4"/>
        <v>563.65800000000002</v>
      </c>
      <c r="AC9" s="51">
        <f t="shared" si="5"/>
        <v>307.35899999999998</v>
      </c>
      <c r="AD9" s="52">
        <f t="shared" si="6"/>
        <v>0.69786535303776687</v>
      </c>
      <c r="AE9" s="51">
        <f t="shared" si="7"/>
        <v>214.49519704433499</v>
      </c>
      <c r="AF9" s="53">
        <f t="shared" si="8"/>
        <v>871.01700000000005</v>
      </c>
      <c r="AG9" s="54">
        <f t="shared" si="9"/>
        <v>249.41301981899417</v>
      </c>
      <c r="AH9" s="55">
        <f t="shared" si="10"/>
        <v>0.2462583359961229</v>
      </c>
      <c r="AI9" s="56">
        <f t="shared" si="11"/>
        <v>2.4249999999999997E-2</v>
      </c>
      <c r="AJ9" s="56">
        <f t="shared" si="12"/>
        <v>4.0999999999999995E-3</v>
      </c>
      <c r="AK9" s="59">
        <f t="shared" si="13"/>
        <v>28.197674418604649</v>
      </c>
      <c r="AL9" s="59">
        <f t="shared" si="14"/>
        <v>38.250466469103287</v>
      </c>
      <c r="AM9" s="60">
        <f t="shared" si="15"/>
        <v>23124.326527781046</v>
      </c>
      <c r="AN9" s="59">
        <f t="shared" si="16"/>
        <v>86.085647114068365</v>
      </c>
    </row>
    <row r="10" spans="1:40" x14ac:dyDescent="0.15">
      <c r="A10" s="39">
        <v>6</v>
      </c>
      <c r="B10" s="40" t="s">
        <v>104</v>
      </c>
      <c r="C10" s="41" t="s">
        <v>2</v>
      </c>
      <c r="D10" s="42">
        <v>22.2</v>
      </c>
      <c r="E10" s="41">
        <v>2</v>
      </c>
      <c r="F10" s="43">
        <v>15.6</v>
      </c>
      <c r="G10" s="43">
        <f t="shared" si="0"/>
        <v>346.32</v>
      </c>
      <c r="H10" s="43">
        <v>52.3</v>
      </c>
      <c r="I10" s="43">
        <v>31.29</v>
      </c>
      <c r="J10" s="44">
        <v>42231</v>
      </c>
      <c r="K10" s="44">
        <v>42160</v>
      </c>
      <c r="L10" s="45">
        <f t="shared" si="1"/>
        <v>71</v>
      </c>
      <c r="M10" s="46">
        <v>9.4</v>
      </c>
      <c r="N10" s="47">
        <f t="shared" si="2"/>
        <v>208.68</v>
      </c>
      <c r="O10" s="29">
        <v>96.3</v>
      </c>
      <c r="P10" s="29">
        <v>0</v>
      </c>
      <c r="Q10" s="48">
        <v>12.5</v>
      </c>
      <c r="R10" s="48">
        <v>52.5</v>
      </c>
      <c r="S10" s="49">
        <f t="shared" si="3"/>
        <v>4.2</v>
      </c>
      <c r="T10" s="62">
        <v>172.4</v>
      </c>
      <c r="U10" s="62">
        <v>184.2</v>
      </c>
      <c r="V10" s="61">
        <v>3.8</v>
      </c>
      <c r="W10" s="58">
        <v>30.2</v>
      </c>
      <c r="X10" s="58">
        <v>2.1800000000000002</v>
      </c>
      <c r="Y10" s="58">
        <v>2.09</v>
      </c>
      <c r="Z10" s="57">
        <v>10.19</v>
      </c>
      <c r="AA10" s="58">
        <v>0.6</v>
      </c>
      <c r="AB10" s="51">
        <f t="shared" si="4"/>
        <v>382.72800000000001</v>
      </c>
      <c r="AC10" s="51">
        <f t="shared" si="5"/>
        <v>517.83719999999994</v>
      </c>
      <c r="AD10" s="52">
        <f t="shared" si="6"/>
        <v>0.70260905014268249</v>
      </c>
      <c r="AE10" s="51">
        <f t="shared" si="7"/>
        <v>363.83710322054628</v>
      </c>
      <c r="AF10" s="53">
        <f t="shared" si="8"/>
        <v>900.5652</v>
      </c>
      <c r="AG10" s="63">
        <f t="shared" si="9"/>
        <v>423.06639909365845</v>
      </c>
      <c r="AH10" s="55">
        <f t="shared" si="10"/>
        <v>0.40400972991244416</v>
      </c>
      <c r="AI10" s="56">
        <f t="shared" si="11"/>
        <v>2.1349999999999997E-2</v>
      </c>
      <c r="AJ10" s="56">
        <f t="shared" si="12"/>
        <v>6.0000000000000001E-3</v>
      </c>
      <c r="AK10" s="59">
        <f t="shared" si="13"/>
        <v>24.825581395348838</v>
      </c>
      <c r="AL10" s="59">
        <f t="shared" si="14"/>
        <v>47.307041731617971</v>
      </c>
      <c r="AM10" s="60">
        <f t="shared" si="15"/>
        <v>36023.285072047707</v>
      </c>
      <c r="AN10" s="59">
        <f t="shared" si="16"/>
        <v>172.62452114264764</v>
      </c>
    </row>
    <row r="11" spans="1:40" x14ac:dyDescent="0.15">
      <c r="A11" s="39">
        <v>7</v>
      </c>
      <c r="B11" s="40" t="s">
        <v>105</v>
      </c>
      <c r="C11" s="41" t="s">
        <v>2</v>
      </c>
      <c r="D11" s="42">
        <v>22.2</v>
      </c>
      <c r="E11" s="41">
        <v>2</v>
      </c>
      <c r="F11" s="43">
        <v>13.6</v>
      </c>
      <c r="G11" s="43">
        <f t="shared" si="0"/>
        <v>301.91999999999996</v>
      </c>
      <c r="H11" s="43">
        <v>64.2</v>
      </c>
      <c r="I11" s="43">
        <v>32.17</v>
      </c>
      <c r="J11" s="44">
        <v>42225</v>
      </c>
      <c r="K11" s="44">
        <v>42160</v>
      </c>
      <c r="L11" s="45">
        <f t="shared" si="1"/>
        <v>65</v>
      </c>
      <c r="M11" s="46">
        <v>10.4</v>
      </c>
      <c r="N11" s="47">
        <f t="shared" si="2"/>
        <v>230.88</v>
      </c>
      <c r="O11" s="29">
        <v>97.9</v>
      </c>
      <c r="P11" s="29">
        <v>0</v>
      </c>
      <c r="Q11" s="48">
        <v>9.5</v>
      </c>
      <c r="R11" s="48">
        <v>17</v>
      </c>
      <c r="S11" s="49">
        <f t="shared" si="3"/>
        <v>1.7894736842105263</v>
      </c>
      <c r="T11" s="62">
        <v>176.9</v>
      </c>
      <c r="U11" s="62">
        <v>138.47999999999999</v>
      </c>
      <c r="V11" s="61">
        <v>1.4</v>
      </c>
      <c r="W11" s="58">
        <v>22.37</v>
      </c>
      <c r="X11" s="58">
        <v>2.56</v>
      </c>
      <c r="Y11" s="58">
        <v>2.52</v>
      </c>
      <c r="Z11" s="57">
        <v>5.08</v>
      </c>
      <c r="AA11" s="58">
        <v>1.82</v>
      </c>
      <c r="AB11" s="51">
        <f t="shared" si="4"/>
        <v>392.71800000000002</v>
      </c>
      <c r="AC11" s="51">
        <f t="shared" si="5"/>
        <v>386.79060000000004</v>
      </c>
      <c r="AD11" s="52">
        <f t="shared" si="6"/>
        <v>0.76783216783216779</v>
      </c>
      <c r="AE11" s="51">
        <f t="shared" si="7"/>
        <v>296.99026489510493</v>
      </c>
      <c r="AF11" s="53">
        <f t="shared" si="8"/>
        <v>779.50860000000011</v>
      </c>
      <c r="AG11" s="63">
        <f t="shared" si="9"/>
        <v>345.33751731988946</v>
      </c>
      <c r="AH11" s="55">
        <f t="shared" si="10"/>
        <v>0.38099677783555547</v>
      </c>
      <c r="AI11" s="56">
        <f t="shared" si="11"/>
        <v>2.5399999999999999E-2</v>
      </c>
      <c r="AJ11" s="56">
        <f t="shared" si="12"/>
        <v>1.8200000000000001E-2</v>
      </c>
      <c r="AK11" s="59">
        <f t="shared" si="13"/>
        <v>29.534883720930235</v>
      </c>
      <c r="AL11" s="59">
        <f t="shared" si="14"/>
        <v>74.029784396532563</v>
      </c>
      <c r="AM11" s="60">
        <f t="shared" si="15"/>
        <v>15794.359269440434</v>
      </c>
      <c r="AN11" s="59">
        <f t="shared" si="16"/>
        <v>68.409386995150882</v>
      </c>
    </row>
    <row r="12" spans="1:40" x14ac:dyDescent="0.15">
      <c r="A12" s="39">
        <v>8</v>
      </c>
      <c r="B12" s="40" t="s">
        <v>106</v>
      </c>
      <c r="C12" s="41" t="s">
        <v>2</v>
      </c>
      <c r="D12" s="42">
        <v>22.2</v>
      </c>
      <c r="E12" s="41">
        <v>2</v>
      </c>
      <c r="F12" s="43">
        <v>20.100000000000001</v>
      </c>
      <c r="G12" s="43">
        <f t="shared" si="0"/>
        <v>446.22</v>
      </c>
      <c r="H12" s="43">
        <v>54</v>
      </c>
      <c r="I12" s="43">
        <v>27.71</v>
      </c>
      <c r="J12" s="44">
        <v>42247</v>
      </c>
      <c r="K12" s="44">
        <v>42160</v>
      </c>
      <c r="L12" s="45">
        <f t="shared" si="1"/>
        <v>87</v>
      </c>
      <c r="M12" s="46">
        <v>12.4</v>
      </c>
      <c r="N12" s="47">
        <f t="shared" si="2"/>
        <v>275.27999999999997</v>
      </c>
      <c r="O12" s="29">
        <v>134.19999999999999</v>
      </c>
      <c r="P12" s="29">
        <v>0</v>
      </c>
      <c r="Q12" s="48">
        <v>8.3000000000000007</v>
      </c>
      <c r="R12" s="48">
        <v>23.5</v>
      </c>
      <c r="S12" s="49">
        <f t="shared" si="3"/>
        <v>2.831325301204819</v>
      </c>
      <c r="T12" s="62">
        <v>283.7</v>
      </c>
      <c r="U12" s="62">
        <v>164.96</v>
      </c>
      <c r="V12" s="61">
        <v>3.3</v>
      </c>
      <c r="W12" s="58">
        <v>31.27</v>
      </c>
      <c r="X12" s="58">
        <v>2.69</v>
      </c>
      <c r="Y12" s="58">
        <v>2.73</v>
      </c>
      <c r="Z12" s="57">
        <v>8.49</v>
      </c>
      <c r="AA12" s="58">
        <v>0.92</v>
      </c>
      <c r="AB12" s="51">
        <f t="shared" si="4"/>
        <v>629.81399999999996</v>
      </c>
      <c r="AC12" s="51">
        <f t="shared" si="5"/>
        <v>475.87919999999997</v>
      </c>
      <c r="AD12" s="52">
        <f t="shared" si="6"/>
        <v>0.74271255060728747</v>
      </c>
      <c r="AE12" s="51">
        <f t="shared" si="7"/>
        <v>353.44145441295547</v>
      </c>
      <c r="AF12" s="53">
        <f t="shared" si="8"/>
        <v>1105.6931999999999</v>
      </c>
      <c r="AG12" s="63">
        <f t="shared" si="9"/>
        <v>410.97843536390172</v>
      </c>
      <c r="AH12" s="55">
        <f t="shared" si="10"/>
        <v>0.31965598993731309</v>
      </c>
      <c r="AI12" s="56">
        <f t="shared" si="11"/>
        <v>2.7099999999999999E-2</v>
      </c>
      <c r="AJ12" s="56">
        <f t="shared" si="12"/>
        <v>9.1999999999999998E-3</v>
      </c>
      <c r="AK12" s="59">
        <f t="shared" si="13"/>
        <v>31.511627906976745</v>
      </c>
      <c r="AL12" s="59">
        <f t="shared" si="14"/>
        <v>56.964454172495891</v>
      </c>
      <c r="AM12" s="60">
        <f t="shared" si="15"/>
        <v>22895.190129524784</v>
      </c>
      <c r="AN12" s="59">
        <f t="shared" si="16"/>
        <v>83.170554088654413</v>
      </c>
    </row>
    <row r="13" spans="1:40" x14ac:dyDescent="0.15">
      <c r="A13" s="39">
        <v>9</v>
      </c>
      <c r="B13" s="40" t="s">
        <v>107</v>
      </c>
      <c r="C13" s="41" t="s">
        <v>2</v>
      </c>
      <c r="D13" s="42">
        <v>22.2</v>
      </c>
      <c r="E13" s="41">
        <v>3</v>
      </c>
      <c r="F13" s="43">
        <v>14.9</v>
      </c>
      <c r="G13" s="43">
        <f t="shared" si="0"/>
        <v>330.78</v>
      </c>
      <c r="H13" s="43">
        <v>46.1</v>
      </c>
      <c r="I13" s="43">
        <v>32.799999999999997</v>
      </c>
      <c r="J13" s="44">
        <v>42244</v>
      </c>
      <c r="K13" s="44">
        <v>42160</v>
      </c>
      <c r="L13" s="45">
        <f t="shared" si="1"/>
        <v>84</v>
      </c>
      <c r="M13" s="46">
        <v>11.9</v>
      </c>
      <c r="N13" s="47">
        <f t="shared" si="2"/>
        <v>264.18</v>
      </c>
      <c r="O13" s="29">
        <v>94.1</v>
      </c>
      <c r="P13" s="29">
        <v>0</v>
      </c>
      <c r="Q13" s="48">
        <v>9.3000000000000007</v>
      </c>
      <c r="R13" s="48">
        <v>21</v>
      </c>
      <c r="S13" s="49">
        <f t="shared" si="3"/>
        <v>2.258064516129032</v>
      </c>
      <c r="T13" s="62">
        <v>250.2</v>
      </c>
      <c r="U13" s="62">
        <v>102.97</v>
      </c>
      <c r="V13" s="61">
        <v>3</v>
      </c>
      <c r="W13" s="58">
        <v>13.44</v>
      </c>
      <c r="X13" s="58">
        <v>2.4300000000000002</v>
      </c>
      <c r="Y13" s="58">
        <v>2.4300000000000002</v>
      </c>
      <c r="Z13" s="57">
        <v>6.81</v>
      </c>
      <c r="AA13" s="58">
        <v>0.51</v>
      </c>
      <c r="AB13" s="51">
        <f t="shared" si="4"/>
        <v>555.44399999999996</v>
      </c>
      <c r="AC13" s="51">
        <f t="shared" si="5"/>
        <v>292.12979999999999</v>
      </c>
      <c r="AD13" s="52">
        <f t="shared" si="6"/>
        <v>0.63941299790356398</v>
      </c>
      <c r="AE13" s="51">
        <f t="shared" si="7"/>
        <v>186.79159119496856</v>
      </c>
      <c r="AF13" s="53">
        <f t="shared" si="8"/>
        <v>847.57379999999989</v>
      </c>
      <c r="AG13" s="63">
        <f t="shared" si="9"/>
        <v>217.19952464531229</v>
      </c>
      <c r="AH13" s="55">
        <f t="shared" si="10"/>
        <v>0.22038386650810654</v>
      </c>
      <c r="AI13" s="56">
        <f t="shared" si="11"/>
        <v>2.4300000000000002E-2</v>
      </c>
      <c r="AJ13" s="56">
        <f t="shared" si="12"/>
        <v>5.1000000000000004E-3</v>
      </c>
      <c r="AK13" s="59">
        <f t="shared" si="13"/>
        <v>28.255813953488374</v>
      </c>
      <c r="AL13" s="59">
        <f t="shared" si="14"/>
        <v>34.412955465587046</v>
      </c>
      <c r="AM13" s="60">
        <f t="shared" si="15"/>
        <v>22337.217635031338</v>
      </c>
      <c r="AN13" s="59">
        <f t="shared" si="16"/>
        <v>84.553023071509344</v>
      </c>
    </row>
    <row r="14" spans="1:40" x14ac:dyDescent="0.15">
      <c r="A14" s="39">
        <v>10</v>
      </c>
      <c r="B14" s="40" t="s">
        <v>106</v>
      </c>
      <c r="C14" s="41" t="s">
        <v>2</v>
      </c>
      <c r="D14" s="42">
        <v>22.2</v>
      </c>
      <c r="E14" s="41">
        <v>3</v>
      </c>
      <c r="F14" s="43">
        <v>20.9</v>
      </c>
      <c r="G14" s="43">
        <f t="shared" si="0"/>
        <v>463.97999999999996</v>
      </c>
      <c r="H14" s="43">
        <v>54.1</v>
      </c>
      <c r="I14" s="43">
        <v>31.6</v>
      </c>
      <c r="J14" s="44">
        <v>42247</v>
      </c>
      <c r="K14" s="44">
        <v>42160</v>
      </c>
      <c r="L14" s="45">
        <f t="shared" si="1"/>
        <v>87</v>
      </c>
      <c r="M14" s="46">
        <v>11.9</v>
      </c>
      <c r="N14" s="47">
        <f t="shared" si="2"/>
        <v>264.18</v>
      </c>
      <c r="O14" s="29">
        <v>136.30000000000001</v>
      </c>
      <c r="P14" s="29">
        <v>0</v>
      </c>
      <c r="Q14" s="48">
        <v>9.1</v>
      </c>
      <c r="R14" s="48">
        <v>20.8</v>
      </c>
      <c r="S14" s="49">
        <f t="shared" si="3"/>
        <v>2.285714285714286</v>
      </c>
      <c r="T14" s="62">
        <v>275.3</v>
      </c>
      <c r="U14" s="62">
        <v>167.74</v>
      </c>
      <c r="V14" s="61">
        <v>3</v>
      </c>
      <c r="W14" s="58">
        <v>26.97</v>
      </c>
      <c r="X14" s="58">
        <v>2.69</v>
      </c>
      <c r="Y14" s="58">
        <v>2.7</v>
      </c>
      <c r="Z14" s="57">
        <v>6.85</v>
      </c>
      <c r="AA14" s="58">
        <v>0.76</v>
      </c>
      <c r="AB14" s="51">
        <f t="shared" si="4"/>
        <v>611.16600000000005</v>
      </c>
      <c r="AC14" s="51">
        <f t="shared" si="5"/>
        <v>467.77619999999996</v>
      </c>
      <c r="AD14" s="52">
        <f t="shared" si="6"/>
        <v>0.75308354666046085</v>
      </c>
      <c r="AE14" s="51">
        <f t="shared" si="7"/>
        <v>352.27455973935304</v>
      </c>
      <c r="AF14" s="53">
        <f t="shared" si="8"/>
        <v>1078.9422</v>
      </c>
      <c r="AG14" s="63">
        <f t="shared" si="9"/>
        <v>409.62158109227101</v>
      </c>
      <c r="AH14" s="55">
        <f t="shared" si="10"/>
        <v>0.32649993645568137</v>
      </c>
      <c r="AI14" s="56">
        <f t="shared" si="11"/>
        <v>2.6950000000000002E-2</v>
      </c>
      <c r="AJ14" s="56">
        <f t="shared" si="12"/>
        <v>7.6E-3</v>
      </c>
      <c r="AK14" s="59">
        <f t="shared" si="13"/>
        <v>31.337209302325586</v>
      </c>
      <c r="AL14" s="59">
        <f t="shared" si="14"/>
        <v>54.528180779135546</v>
      </c>
      <c r="AM14" s="60">
        <f t="shared" si="15"/>
        <v>23971.847306206208</v>
      </c>
      <c r="AN14" s="59">
        <f t="shared" si="16"/>
        <v>90.740583337899182</v>
      </c>
    </row>
    <row r="15" spans="1:40" x14ac:dyDescent="0.15">
      <c r="A15" s="39">
        <v>11</v>
      </c>
      <c r="B15" s="40" t="s">
        <v>104</v>
      </c>
      <c r="C15" s="41" t="s">
        <v>2</v>
      </c>
      <c r="D15" s="42">
        <v>22.2</v>
      </c>
      <c r="E15" s="41">
        <v>3</v>
      </c>
      <c r="F15" s="43">
        <v>13.7</v>
      </c>
      <c r="G15" s="43">
        <f t="shared" si="0"/>
        <v>304.14</v>
      </c>
      <c r="H15" s="43">
        <v>50.5</v>
      </c>
      <c r="I15" s="43">
        <v>32.369999999999997</v>
      </c>
      <c r="J15" s="44">
        <v>42231</v>
      </c>
      <c r="K15" s="44">
        <v>42160</v>
      </c>
      <c r="L15" s="45">
        <f t="shared" si="1"/>
        <v>71</v>
      </c>
      <c r="M15" s="46">
        <v>9.1999999999999993</v>
      </c>
      <c r="N15" s="47">
        <f t="shared" si="2"/>
        <v>204.23999999999998</v>
      </c>
      <c r="O15" s="29">
        <v>93.7</v>
      </c>
      <c r="P15" s="29">
        <v>0</v>
      </c>
      <c r="Q15" s="48">
        <v>11.5</v>
      </c>
      <c r="R15" s="48">
        <v>40</v>
      </c>
      <c r="S15" s="49">
        <f t="shared" si="3"/>
        <v>3.4782608695652173</v>
      </c>
      <c r="T15" s="62">
        <v>163.1</v>
      </c>
      <c r="U15" s="62">
        <v>171.97</v>
      </c>
      <c r="V15" s="61">
        <v>3.8</v>
      </c>
      <c r="W15" s="58">
        <v>31.75</v>
      </c>
      <c r="X15" s="58">
        <v>2.15</v>
      </c>
      <c r="Y15" s="58">
        <v>2.16</v>
      </c>
      <c r="Z15" s="57">
        <v>9.49</v>
      </c>
      <c r="AA15" s="58">
        <v>0.75</v>
      </c>
      <c r="AB15" s="51">
        <f t="shared" si="4"/>
        <v>362.08199999999994</v>
      </c>
      <c r="AC15" s="51">
        <f t="shared" si="5"/>
        <v>492.99540000000002</v>
      </c>
      <c r="AD15" s="52">
        <f t="shared" si="6"/>
        <v>0.7197604790419162</v>
      </c>
      <c r="AE15" s="51">
        <f t="shared" si="7"/>
        <v>354.83860526946108</v>
      </c>
      <c r="AF15" s="53">
        <f t="shared" si="8"/>
        <v>855.0773999999999</v>
      </c>
      <c r="AG15" s="63">
        <f t="shared" si="9"/>
        <v>412.60302938309434</v>
      </c>
      <c r="AH15" s="55">
        <f t="shared" si="10"/>
        <v>0.41497834613505297</v>
      </c>
      <c r="AI15" s="56">
        <f t="shared" si="11"/>
        <v>2.1550000000000003E-2</v>
      </c>
      <c r="AJ15" s="56">
        <f t="shared" si="12"/>
        <v>7.4999999999999997E-3</v>
      </c>
      <c r="AK15" s="59">
        <f t="shared" si="13"/>
        <v>25.058139534883725</v>
      </c>
      <c r="AL15" s="59">
        <f t="shared" si="14"/>
        <v>55.067783564979777</v>
      </c>
      <c r="AM15" s="60">
        <f t="shared" si="15"/>
        <v>29901.019225437751</v>
      </c>
      <c r="AN15" s="59">
        <f t="shared" si="16"/>
        <v>146.40138672854366</v>
      </c>
    </row>
    <row r="16" spans="1:40" x14ac:dyDescent="0.15">
      <c r="A16" s="39">
        <v>12</v>
      </c>
      <c r="B16" s="40" t="s">
        <v>105</v>
      </c>
      <c r="C16" s="41" t="s">
        <v>2</v>
      </c>
      <c r="D16" s="42">
        <v>22.2</v>
      </c>
      <c r="E16" s="41">
        <v>3</v>
      </c>
      <c r="F16" s="43">
        <v>18.3</v>
      </c>
      <c r="G16" s="43">
        <f t="shared" si="0"/>
        <v>406.26</v>
      </c>
      <c r="H16" s="43">
        <v>66</v>
      </c>
      <c r="I16" s="43">
        <v>31.05</v>
      </c>
      <c r="J16" s="44">
        <v>42225</v>
      </c>
      <c r="K16" s="44">
        <v>42160</v>
      </c>
      <c r="L16" s="45">
        <f t="shared" si="1"/>
        <v>65</v>
      </c>
      <c r="M16" s="46">
        <v>12.9</v>
      </c>
      <c r="N16" s="47">
        <f t="shared" si="2"/>
        <v>286.38</v>
      </c>
      <c r="O16" s="29">
        <v>101.4</v>
      </c>
      <c r="P16" s="29">
        <v>0</v>
      </c>
      <c r="Q16" s="48">
        <v>9.5</v>
      </c>
      <c r="R16" s="48">
        <v>11.2</v>
      </c>
      <c r="S16" s="49">
        <f t="shared" si="3"/>
        <v>1.1789473684210525</v>
      </c>
      <c r="T16" s="62">
        <v>226.7</v>
      </c>
      <c r="U16" s="62">
        <v>168.78</v>
      </c>
      <c r="V16" s="61">
        <v>1.8</v>
      </c>
      <c r="W16" s="58">
        <v>40.67</v>
      </c>
      <c r="X16" s="58">
        <v>2.52</v>
      </c>
      <c r="Y16" s="58">
        <v>2.5299999999999998</v>
      </c>
      <c r="Z16" s="57">
        <v>1.28</v>
      </c>
      <c r="AA16" s="58">
        <v>1.04</v>
      </c>
      <c r="AB16" s="51">
        <f t="shared" si="4"/>
        <v>503.27399999999994</v>
      </c>
      <c r="AC16" s="51">
        <f t="shared" si="5"/>
        <v>485.33640000000003</v>
      </c>
      <c r="AD16" s="52">
        <f t="shared" si="6"/>
        <v>0.9173354735152488</v>
      </c>
      <c r="AE16" s="51">
        <f t="shared" si="7"/>
        <v>445.2162963081862</v>
      </c>
      <c r="AF16" s="53">
        <f t="shared" si="8"/>
        <v>988.61040000000003</v>
      </c>
      <c r="AG16" s="63">
        <f t="shared" si="9"/>
        <v>517.69336780021649</v>
      </c>
      <c r="AH16" s="55">
        <f t="shared" si="10"/>
        <v>0.45034555200732884</v>
      </c>
      <c r="AI16" s="56">
        <f t="shared" si="11"/>
        <v>2.5249999999999998E-2</v>
      </c>
      <c r="AJ16" s="56">
        <f t="shared" si="12"/>
        <v>1.04E-2</v>
      </c>
      <c r="AK16" s="59">
        <f t="shared" si="13"/>
        <v>29.36046511627907</v>
      </c>
      <c r="AL16" s="59">
        <f t="shared" si="14"/>
        <v>89.031359302560716</v>
      </c>
      <c r="AM16" s="60">
        <f t="shared" si="15"/>
        <v>19804.626936830002</v>
      </c>
      <c r="AN16" s="59">
        <f t="shared" si="16"/>
        <v>69.155062982156579</v>
      </c>
    </row>
    <row r="17" spans="1:40" x14ac:dyDescent="0.15">
      <c r="A17" s="39">
        <v>13</v>
      </c>
      <c r="B17" s="40" t="s">
        <v>104</v>
      </c>
      <c r="C17" s="41" t="s">
        <v>1</v>
      </c>
      <c r="D17" s="42">
        <v>22.2</v>
      </c>
      <c r="E17" s="41">
        <v>1</v>
      </c>
      <c r="F17" s="43">
        <v>10.5</v>
      </c>
      <c r="G17" s="43">
        <f t="shared" si="0"/>
        <v>233.1</v>
      </c>
      <c r="H17" s="43">
        <v>55.6</v>
      </c>
      <c r="I17" s="43">
        <v>35.1</v>
      </c>
      <c r="J17" s="44">
        <v>42231</v>
      </c>
      <c r="K17" s="44">
        <v>42160</v>
      </c>
      <c r="L17" s="45">
        <f t="shared" si="1"/>
        <v>71</v>
      </c>
      <c r="M17" s="46">
        <v>10.4</v>
      </c>
      <c r="N17" s="47">
        <f t="shared" si="2"/>
        <v>230.88</v>
      </c>
      <c r="O17" s="29">
        <v>116.8</v>
      </c>
      <c r="P17" s="29">
        <v>0</v>
      </c>
      <c r="Q17" s="48">
        <v>14.5</v>
      </c>
      <c r="R17" s="48">
        <v>54</v>
      </c>
      <c r="S17" s="49">
        <f t="shared" si="3"/>
        <v>3.7241379310344827</v>
      </c>
      <c r="T17" s="62">
        <v>193.8</v>
      </c>
      <c r="U17" s="62">
        <v>203.5</v>
      </c>
      <c r="V17" s="61">
        <v>5.3</v>
      </c>
      <c r="W17" s="58">
        <v>32.479999999999997</v>
      </c>
      <c r="X17" s="58">
        <v>2.39</v>
      </c>
      <c r="Y17" s="58">
        <v>2.36</v>
      </c>
      <c r="Z17" s="57">
        <v>19.57</v>
      </c>
      <c r="AA17" s="58">
        <v>0.86</v>
      </c>
      <c r="AB17" s="51">
        <v>533.99999999999989</v>
      </c>
      <c r="AC17" s="51">
        <f t="shared" si="5"/>
        <v>591.54120000000012</v>
      </c>
      <c r="AD17" s="52">
        <f t="shared" si="6"/>
        <v>0.59132782719186783</v>
      </c>
      <c r="AE17" s="51">
        <f t="shared" si="7"/>
        <v>349.79477249047017</v>
      </c>
      <c r="AF17" s="53">
        <f t="shared" si="8"/>
        <v>1125.5412000000001</v>
      </c>
      <c r="AG17" s="63">
        <f t="shared" si="9"/>
        <v>406.73810754705829</v>
      </c>
      <c r="AH17" s="55">
        <f t="shared" si="10"/>
        <v>0.31077918115344877</v>
      </c>
      <c r="AI17" s="56">
        <f t="shared" si="11"/>
        <v>2.375E-2</v>
      </c>
      <c r="AJ17" s="56">
        <f t="shared" si="12"/>
        <v>8.6E-3</v>
      </c>
      <c r="AK17" s="59">
        <f t="shared" si="13"/>
        <v>27.616279069767444</v>
      </c>
      <c r="AL17" s="59">
        <f t="shared" si="14"/>
        <v>39.75438001814026</v>
      </c>
      <c r="AM17" s="60">
        <f t="shared" si="15"/>
        <v>37047.995567398008</v>
      </c>
      <c r="AN17" s="59">
        <f t="shared" si="16"/>
        <v>160.46429126558388</v>
      </c>
    </row>
    <row r="18" spans="1:40" x14ac:dyDescent="0.15">
      <c r="A18" s="39">
        <v>14</v>
      </c>
      <c r="B18" s="40" t="s">
        <v>107</v>
      </c>
      <c r="C18" s="41" t="s">
        <v>1</v>
      </c>
      <c r="D18" s="42">
        <v>22.2</v>
      </c>
      <c r="E18" s="41">
        <v>1</v>
      </c>
      <c r="F18" s="43">
        <v>17.100000000000001</v>
      </c>
      <c r="G18" s="43">
        <f t="shared" si="0"/>
        <v>379.62</v>
      </c>
      <c r="H18" s="43">
        <v>53</v>
      </c>
      <c r="I18" s="43">
        <v>38.299999999999997</v>
      </c>
      <c r="J18" s="44">
        <v>42244</v>
      </c>
      <c r="K18" s="44">
        <v>42160</v>
      </c>
      <c r="L18" s="45">
        <f t="shared" si="1"/>
        <v>84</v>
      </c>
      <c r="M18" s="46">
        <v>15.3</v>
      </c>
      <c r="N18" s="47">
        <f t="shared" si="2"/>
        <v>339.66</v>
      </c>
      <c r="O18" s="29">
        <v>106.8</v>
      </c>
      <c r="P18" s="29">
        <v>0</v>
      </c>
      <c r="Q18" s="48">
        <v>9.5</v>
      </c>
      <c r="R18" s="48">
        <v>28.5</v>
      </c>
      <c r="S18" s="49">
        <f t="shared" si="3"/>
        <v>3</v>
      </c>
      <c r="T18" s="62">
        <v>208.6</v>
      </c>
      <c r="U18" s="62">
        <v>140.19999999999999</v>
      </c>
      <c r="V18" s="61">
        <v>4.5</v>
      </c>
      <c r="W18" s="58">
        <v>24.38</v>
      </c>
      <c r="X18" s="58">
        <v>2.46</v>
      </c>
      <c r="Y18" s="58">
        <v>2.4300000000000002</v>
      </c>
      <c r="Z18" s="57">
        <v>9.81</v>
      </c>
      <c r="AA18" s="58">
        <v>0.49</v>
      </c>
      <c r="AB18" s="51">
        <v>518</v>
      </c>
      <c r="AC18" s="51">
        <f t="shared" si="5"/>
        <v>409.07939999999996</v>
      </c>
      <c r="AD18" s="52">
        <f t="shared" si="6"/>
        <v>0.66417063762196493</v>
      </c>
      <c r="AE18" s="51">
        <f t="shared" si="7"/>
        <v>271.69852593601081</v>
      </c>
      <c r="AF18" s="53">
        <f t="shared" si="8"/>
        <v>927.07939999999996</v>
      </c>
      <c r="AG18" s="63">
        <f t="shared" si="9"/>
        <v>315.92851853024513</v>
      </c>
      <c r="AH18" s="55">
        <f t="shared" si="10"/>
        <v>0.29306931632394251</v>
      </c>
      <c r="AI18" s="56">
        <f t="shared" si="11"/>
        <v>2.4450000000000003E-2</v>
      </c>
      <c r="AJ18" s="56">
        <f t="shared" si="12"/>
        <v>4.8999999999999998E-3</v>
      </c>
      <c r="AK18" s="59">
        <f t="shared" si="13"/>
        <v>28.430232558139537</v>
      </c>
      <c r="AL18" s="59">
        <f t="shared" si="14"/>
        <v>36.285919576580362</v>
      </c>
      <c r="AM18" s="60">
        <f t="shared" si="15"/>
        <v>30624.590139598575</v>
      </c>
      <c r="AN18" s="59">
        <f t="shared" si="16"/>
        <v>90.16248642642222</v>
      </c>
    </row>
    <row r="19" spans="1:40" x14ac:dyDescent="0.15">
      <c r="A19" s="39">
        <v>15</v>
      </c>
      <c r="B19" s="40" t="s">
        <v>106</v>
      </c>
      <c r="C19" s="41" t="s">
        <v>1</v>
      </c>
      <c r="D19" s="42">
        <v>22.2</v>
      </c>
      <c r="E19" s="41">
        <v>1</v>
      </c>
      <c r="F19" s="43">
        <v>24.2</v>
      </c>
      <c r="G19" s="43">
        <f t="shared" si="0"/>
        <v>537.24</v>
      </c>
      <c r="H19" s="43">
        <v>59.8</v>
      </c>
      <c r="I19" s="43">
        <v>34.6</v>
      </c>
      <c r="J19" s="44">
        <v>42247</v>
      </c>
      <c r="K19" s="44">
        <v>42160</v>
      </c>
      <c r="L19" s="45">
        <f t="shared" si="1"/>
        <v>87</v>
      </c>
      <c r="M19" s="46">
        <v>16.3</v>
      </c>
      <c r="N19" s="47">
        <f t="shared" si="2"/>
        <v>361.86</v>
      </c>
      <c r="O19" s="29">
        <v>158.19999999999999</v>
      </c>
      <c r="P19" s="29">
        <v>2</v>
      </c>
      <c r="Q19" s="48">
        <v>9</v>
      </c>
      <c r="R19" s="48">
        <v>31.5</v>
      </c>
      <c r="S19" s="49">
        <f t="shared" si="3"/>
        <v>3.5</v>
      </c>
      <c r="T19" s="62">
        <v>421.9</v>
      </c>
      <c r="U19" s="62">
        <v>198.4</v>
      </c>
      <c r="V19" s="61">
        <v>4.5</v>
      </c>
      <c r="W19" s="58">
        <v>13.72</v>
      </c>
      <c r="X19" s="58">
        <v>2.2799999999999998</v>
      </c>
      <c r="Y19" s="58">
        <v>2.31</v>
      </c>
      <c r="Z19" s="57">
        <v>17.670000000000002</v>
      </c>
      <c r="AA19" s="58">
        <v>0.59</v>
      </c>
      <c r="AB19" s="51">
        <v>481.77777777777777</v>
      </c>
      <c r="AC19" s="51">
        <f t="shared" si="5"/>
        <v>531.62339999999995</v>
      </c>
      <c r="AD19" s="52">
        <f t="shared" si="6"/>
        <v>0.44582420258095923</v>
      </c>
      <c r="AE19" s="51">
        <f t="shared" si="7"/>
        <v>237.01057837837828</v>
      </c>
      <c r="AF19" s="53">
        <f t="shared" si="8"/>
        <v>1013.4011777777778</v>
      </c>
      <c r="AG19" s="63">
        <f t="shared" si="9"/>
        <v>275.59369578881194</v>
      </c>
      <c r="AH19" s="55">
        <f t="shared" si="10"/>
        <v>0.23387635970396595</v>
      </c>
      <c r="AI19" s="56">
        <f t="shared" si="11"/>
        <v>2.2949999999999998E-2</v>
      </c>
      <c r="AJ19" s="56">
        <f t="shared" si="12"/>
        <v>5.8999999999999999E-3</v>
      </c>
      <c r="AK19" s="59">
        <f t="shared" si="13"/>
        <v>26.686046511627904</v>
      </c>
      <c r="AL19" s="59">
        <f t="shared" si="14"/>
        <v>20.495128022219859</v>
      </c>
      <c r="AM19" s="60">
        <f t="shared" si="15"/>
        <v>50388.845124286789</v>
      </c>
      <c r="AN19" s="59">
        <f t="shared" si="16"/>
        <v>139.24955818351515</v>
      </c>
    </row>
    <row r="20" spans="1:40" x14ac:dyDescent="0.15">
      <c r="A20" s="39">
        <v>16</v>
      </c>
      <c r="B20" s="40" t="s">
        <v>105</v>
      </c>
      <c r="C20" s="41" t="s">
        <v>1</v>
      </c>
      <c r="D20" s="42">
        <v>22.2</v>
      </c>
      <c r="E20" s="41">
        <v>1</v>
      </c>
      <c r="F20" s="43">
        <v>12.9</v>
      </c>
      <c r="G20" s="43">
        <f t="shared" si="0"/>
        <v>286.38</v>
      </c>
      <c r="H20" s="43">
        <v>67.3</v>
      </c>
      <c r="I20" s="43">
        <v>33.5</v>
      </c>
      <c r="J20" s="44">
        <v>42225</v>
      </c>
      <c r="K20" s="44">
        <v>42160</v>
      </c>
      <c r="L20" s="45">
        <f t="shared" si="1"/>
        <v>65</v>
      </c>
      <c r="M20" s="46">
        <v>12</v>
      </c>
      <c r="N20" s="47">
        <f t="shared" si="2"/>
        <v>266.39999999999998</v>
      </c>
      <c r="O20" s="29">
        <v>113.3</v>
      </c>
      <c r="P20" s="29">
        <v>1</v>
      </c>
      <c r="Q20" s="48">
        <v>9.5</v>
      </c>
      <c r="R20" s="48">
        <v>16.5</v>
      </c>
      <c r="S20" s="49">
        <f t="shared" si="3"/>
        <v>1.736842105263158</v>
      </c>
      <c r="T20" s="62">
        <v>230.5</v>
      </c>
      <c r="U20" s="62">
        <v>222.9</v>
      </c>
      <c r="V20" s="61">
        <v>1.8</v>
      </c>
      <c r="W20" s="58">
        <v>34.270000000000003</v>
      </c>
      <c r="X20" s="58">
        <v>2.56</v>
      </c>
      <c r="Y20" s="58">
        <v>2.67</v>
      </c>
      <c r="Z20" s="57">
        <v>1.76</v>
      </c>
      <c r="AA20" s="58">
        <v>0.7</v>
      </c>
      <c r="AB20" s="51">
        <v>1067.7777777777778</v>
      </c>
      <c r="AC20" s="51">
        <f t="shared" si="5"/>
        <v>591.98520000000008</v>
      </c>
      <c r="AD20" s="52">
        <f t="shared" si="6"/>
        <v>0.90265082266910424</v>
      </c>
      <c r="AE20" s="51">
        <f t="shared" si="7"/>
        <v>534.35592778793432</v>
      </c>
      <c r="AF20" s="53">
        <f t="shared" si="8"/>
        <v>1659.7629777777779</v>
      </c>
      <c r="AG20" s="63">
        <f t="shared" si="9"/>
        <v>621.34410207899339</v>
      </c>
      <c r="AH20" s="55">
        <f t="shared" si="10"/>
        <v>0.32194713036880263</v>
      </c>
      <c r="AI20" s="56">
        <f t="shared" si="11"/>
        <v>2.6150000000000003E-2</v>
      </c>
      <c r="AJ20" s="56">
        <f t="shared" si="12"/>
        <v>6.9999999999999993E-3</v>
      </c>
      <c r="AK20" s="59">
        <f t="shared" si="13"/>
        <v>30.40697674418605</v>
      </c>
      <c r="AL20" s="59">
        <f t="shared" si="14"/>
        <v>81.125725803848852</v>
      </c>
      <c r="AM20" s="60">
        <f t="shared" si="15"/>
        <v>25188.386172697345</v>
      </c>
      <c r="AN20" s="59">
        <f t="shared" si="16"/>
        <v>94.550999146761811</v>
      </c>
    </row>
    <row r="21" spans="1:40" x14ac:dyDescent="0.15">
      <c r="A21" s="39">
        <v>17</v>
      </c>
      <c r="B21" s="40" t="s">
        <v>104</v>
      </c>
      <c r="C21" s="41" t="s">
        <v>1</v>
      </c>
      <c r="D21" s="42">
        <v>22.2</v>
      </c>
      <c r="E21" s="41">
        <v>2</v>
      </c>
      <c r="F21" s="43">
        <v>12.4</v>
      </c>
      <c r="G21" s="43">
        <f t="shared" si="0"/>
        <v>275.27999999999997</v>
      </c>
      <c r="H21" s="43">
        <v>56.7</v>
      </c>
      <c r="I21" s="43">
        <v>36</v>
      </c>
      <c r="J21" s="44">
        <v>42231</v>
      </c>
      <c r="K21" s="44">
        <v>42160</v>
      </c>
      <c r="L21" s="45">
        <f t="shared" si="1"/>
        <v>71</v>
      </c>
      <c r="M21" s="46">
        <v>10.199999999999999</v>
      </c>
      <c r="N21" s="47">
        <f t="shared" si="2"/>
        <v>226.43999999999997</v>
      </c>
      <c r="O21" s="29">
        <v>114.9</v>
      </c>
      <c r="P21" s="29">
        <v>0</v>
      </c>
      <c r="Q21" s="48">
        <v>12</v>
      </c>
      <c r="R21" s="48">
        <v>57.5</v>
      </c>
      <c r="S21" s="49">
        <f t="shared" si="3"/>
        <v>4.791666666666667</v>
      </c>
      <c r="T21" s="62">
        <v>251</v>
      </c>
      <c r="U21" s="62">
        <v>234.2</v>
      </c>
      <c r="V21" s="61">
        <v>5.7</v>
      </c>
      <c r="W21" s="58">
        <v>35.14</v>
      </c>
      <c r="X21" s="58">
        <v>2.67</v>
      </c>
      <c r="Y21" s="58">
        <v>2.2200000000000002</v>
      </c>
      <c r="Z21" s="57">
        <v>17.489999999999998</v>
      </c>
      <c r="AA21" s="58">
        <v>0.74</v>
      </c>
      <c r="AB21" s="51">
        <v>931.55555555555543</v>
      </c>
      <c r="AC21" s="51">
        <f t="shared" si="5"/>
        <v>661.91520000000003</v>
      </c>
      <c r="AD21" s="52">
        <f t="shared" si="6"/>
        <v>0.62585991244527828</v>
      </c>
      <c r="AE21" s="51">
        <f t="shared" si="7"/>
        <v>414.26618911819889</v>
      </c>
      <c r="AF21" s="53">
        <f t="shared" si="8"/>
        <v>1593.4707555555556</v>
      </c>
      <c r="AG21" s="63">
        <f t="shared" si="9"/>
        <v>481.70487106767314</v>
      </c>
      <c r="AH21" s="55">
        <f t="shared" si="10"/>
        <v>0.25997727769642504</v>
      </c>
      <c r="AI21" s="56">
        <f t="shared" si="11"/>
        <v>2.4450000000000003E-2</v>
      </c>
      <c r="AJ21" s="56">
        <f t="shared" si="12"/>
        <v>7.4000000000000003E-3</v>
      </c>
      <c r="AK21" s="59">
        <f t="shared" si="13"/>
        <v>28.430232558139537</v>
      </c>
      <c r="AL21" s="59">
        <f t="shared" si="14"/>
        <v>39.925034925071998</v>
      </c>
      <c r="AM21" s="60">
        <f t="shared" si="15"/>
        <v>42438.040316608916</v>
      </c>
      <c r="AN21" s="59">
        <f t="shared" si="16"/>
        <v>187.41406251814576</v>
      </c>
    </row>
    <row r="22" spans="1:40" x14ac:dyDescent="0.15">
      <c r="A22" s="39">
        <v>18</v>
      </c>
      <c r="B22" s="40" t="s">
        <v>107</v>
      </c>
      <c r="C22" s="41" t="s">
        <v>1</v>
      </c>
      <c r="D22" s="42">
        <v>22.2</v>
      </c>
      <c r="E22" s="41">
        <v>2</v>
      </c>
      <c r="F22" s="43">
        <v>17.899999999999999</v>
      </c>
      <c r="G22" s="43">
        <f t="shared" si="0"/>
        <v>397.37999999999994</v>
      </c>
      <c r="H22" s="43">
        <v>51.1</v>
      </c>
      <c r="I22" s="43">
        <v>37.1</v>
      </c>
      <c r="J22" s="44">
        <v>42244</v>
      </c>
      <c r="K22" s="44">
        <v>42160</v>
      </c>
      <c r="L22" s="45">
        <f t="shared" si="1"/>
        <v>84</v>
      </c>
      <c r="M22" s="46">
        <v>15</v>
      </c>
      <c r="N22" s="47">
        <f t="shared" si="2"/>
        <v>333</v>
      </c>
      <c r="O22" s="29">
        <v>105.6</v>
      </c>
      <c r="P22" s="29">
        <v>0</v>
      </c>
      <c r="Q22" s="48">
        <v>10.5</v>
      </c>
      <c r="R22" s="48">
        <v>24</v>
      </c>
      <c r="S22" s="49">
        <f t="shared" si="3"/>
        <v>2.2857142857142856</v>
      </c>
      <c r="T22" s="62">
        <v>275</v>
      </c>
      <c r="U22" s="62">
        <v>155.5</v>
      </c>
      <c r="V22" s="61">
        <v>4.0999999999999996</v>
      </c>
      <c r="W22" s="58">
        <v>17.79</v>
      </c>
      <c r="X22" s="58">
        <v>2.4500000000000002</v>
      </c>
      <c r="Y22" s="58">
        <v>2.46</v>
      </c>
      <c r="Z22" s="57">
        <v>8.67</v>
      </c>
      <c r="AA22" s="58">
        <v>0.42</v>
      </c>
      <c r="AB22" s="51">
        <v>667.55555555555554</v>
      </c>
      <c r="AC22" s="51">
        <f t="shared" si="5"/>
        <v>424.8857999999999</v>
      </c>
      <c r="AD22" s="52">
        <f t="shared" si="6"/>
        <v>0.63248815826135407</v>
      </c>
      <c r="AE22" s="51">
        <f t="shared" si="7"/>
        <v>268.73523711340198</v>
      </c>
      <c r="AF22" s="53">
        <f t="shared" si="8"/>
        <v>1092.4413555555554</v>
      </c>
      <c r="AG22" s="63">
        <f t="shared" si="9"/>
        <v>312.48283385279296</v>
      </c>
      <c r="AH22" s="55">
        <f t="shared" si="10"/>
        <v>0.24599511520390771</v>
      </c>
      <c r="AI22" s="56">
        <f t="shared" si="11"/>
        <v>2.4550000000000002E-2</v>
      </c>
      <c r="AJ22" s="56">
        <f t="shared" si="12"/>
        <v>4.1999999999999997E-3</v>
      </c>
      <c r="AK22" s="59">
        <f t="shared" si="13"/>
        <v>28.546511627906977</v>
      </c>
      <c r="AL22" s="59">
        <f t="shared" si="14"/>
        <v>29.934112926393912</v>
      </c>
      <c r="AM22" s="60">
        <f t="shared" si="15"/>
        <v>36568.464649403548</v>
      </c>
      <c r="AN22" s="59">
        <f t="shared" si="16"/>
        <v>109.81520915736802</v>
      </c>
    </row>
    <row r="23" spans="1:40" x14ac:dyDescent="0.15">
      <c r="A23" s="39">
        <v>19</v>
      </c>
      <c r="B23" s="40" t="s">
        <v>105</v>
      </c>
      <c r="C23" s="41" t="s">
        <v>1</v>
      </c>
      <c r="D23" s="42">
        <v>22.2</v>
      </c>
      <c r="E23" s="41">
        <v>2</v>
      </c>
      <c r="F23" s="43">
        <v>12.3</v>
      </c>
      <c r="G23" s="43">
        <f t="shared" si="0"/>
        <v>273.06</v>
      </c>
      <c r="H23" s="43">
        <v>69.3</v>
      </c>
      <c r="I23" s="43">
        <v>36</v>
      </c>
      <c r="J23" s="44">
        <v>42225</v>
      </c>
      <c r="K23" s="44">
        <v>42160</v>
      </c>
      <c r="L23" s="45">
        <f t="shared" si="1"/>
        <v>65</v>
      </c>
      <c r="M23" s="46">
        <v>11.4</v>
      </c>
      <c r="N23" s="47">
        <f t="shared" si="2"/>
        <v>253.08</v>
      </c>
      <c r="O23" s="29">
        <v>109.1</v>
      </c>
      <c r="P23" s="29">
        <v>1</v>
      </c>
      <c r="Q23" s="48">
        <v>9.5</v>
      </c>
      <c r="R23" s="48">
        <v>22</v>
      </c>
      <c r="S23" s="49">
        <f t="shared" si="3"/>
        <v>2.3157894736842106</v>
      </c>
      <c r="T23" s="62">
        <v>216.2</v>
      </c>
      <c r="U23" s="62">
        <v>164.34</v>
      </c>
      <c r="V23" s="61">
        <v>2</v>
      </c>
      <c r="W23" s="58">
        <v>42.9</v>
      </c>
      <c r="X23" s="58">
        <v>2.59</v>
      </c>
      <c r="Y23" s="58">
        <v>2.52</v>
      </c>
      <c r="Z23" s="57">
        <v>1.38</v>
      </c>
      <c r="AA23" s="58">
        <v>0.98</v>
      </c>
      <c r="AB23" s="51">
        <f t="shared" ref="AB23:AB28" si="17">T23/10*D23</f>
        <v>479.96399999999994</v>
      </c>
      <c r="AC23" s="51">
        <f t="shared" si="5"/>
        <v>481.09619999999995</v>
      </c>
      <c r="AD23" s="52">
        <f t="shared" si="6"/>
        <v>0.91674622875692191</v>
      </c>
      <c r="AE23" s="51">
        <f t="shared" si="7"/>
        <v>441.04312701928581</v>
      </c>
      <c r="AF23" s="53">
        <f t="shared" si="8"/>
        <v>961.0601999999999</v>
      </c>
      <c r="AG23" s="63">
        <f t="shared" si="9"/>
        <v>512.84084537126262</v>
      </c>
      <c r="AH23" s="55">
        <f t="shared" si="10"/>
        <v>0.45891311181056699</v>
      </c>
      <c r="AI23" s="56">
        <f t="shared" si="11"/>
        <v>2.5549999999999996E-2</v>
      </c>
      <c r="AJ23" s="56">
        <f t="shared" si="12"/>
        <v>9.7999999999999997E-3</v>
      </c>
      <c r="AK23" s="59">
        <f t="shared" si="13"/>
        <v>29.70930232558139</v>
      </c>
      <c r="AL23" s="59">
        <f t="shared" si="14"/>
        <v>88.640080181463304</v>
      </c>
      <c r="AM23" s="60">
        <f t="shared" si="15"/>
        <v>19474.21740055344</v>
      </c>
      <c r="AN23" s="59">
        <f t="shared" si="16"/>
        <v>76.948859651309618</v>
      </c>
    </row>
    <row r="24" spans="1:40" x14ac:dyDescent="0.15">
      <c r="A24" s="39">
        <v>20</v>
      </c>
      <c r="B24" s="40" t="s">
        <v>106</v>
      </c>
      <c r="C24" s="41" t="s">
        <v>1</v>
      </c>
      <c r="D24" s="42">
        <v>22.2</v>
      </c>
      <c r="E24" s="41">
        <v>2</v>
      </c>
      <c r="F24" s="43">
        <v>23.9</v>
      </c>
      <c r="G24" s="43">
        <f t="shared" si="0"/>
        <v>530.57999999999993</v>
      </c>
      <c r="H24" s="43">
        <v>58.6</v>
      </c>
      <c r="I24" s="43">
        <v>34.4</v>
      </c>
      <c r="J24" s="44">
        <v>42247</v>
      </c>
      <c r="K24" s="44">
        <v>42160</v>
      </c>
      <c r="L24" s="45">
        <f t="shared" si="1"/>
        <v>87</v>
      </c>
      <c r="M24" s="46">
        <v>12.9</v>
      </c>
      <c r="N24" s="47">
        <f t="shared" si="2"/>
        <v>286.38</v>
      </c>
      <c r="O24" s="29">
        <v>157.6</v>
      </c>
      <c r="P24" s="29">
        <v>2</v>
      </c>
      <c r="Q24" s="48">
        <v>10</v>
      </c>
      <c r="R24" s="48">
        <v>27</v>
      </c>
      <c r="S24" s="49">
        <f t="shared" si="3"/>
        <v>2.7</v>
      </c>
      <c r="T24" s="62">
        <v>354.57</v>
      </c>
      <c r="U24" s="62">
        <v>135.44999999999999</v>
      </c>
      <c r="V24" s="61">
        <v>3.8</v>
      </c>
      <c r="W24" s="58">
        <v>13</v>
      </c>
      <c r="X24" s="58">
        <v>2.57</v>
      </c>
      <c r="Y24" s="58">
        <v>2.52</v>
      </c>
      <c r="Z24" s="57">
        <v>12.57</v>
      </c>
      <c r="AA24" s="58">
        <v>0.47</v>
      </c>
      <c r="AB24" s="51">
        <f t="shared" si="17"/>
        <v>787.1454</v>
      </c>
      <c r="AC24" s="51">
        <f t="shared" si="5"/>
        <v>378.24360000000001</v>
      </c>
      <c r="AD24" s="52">
        <f t="shared" si="6"/>
        <v>0.51789292871457204</v>
      </c>
      <c r="AE24" s="51">
        <f t="shared" si="7"/>
        <v>195.8896857715431</v>
      </c>
      <c r="AF24" s="53">
        <f t="shared" si="8"/>
        <v>1165.3890000000001</v>
      </c>
      <c r="AG24" s="63">
        <f t="shared" si="9"/>
        <v>227.7787043855152</v>
      </c>
      <c r="AH24" s="55">
        <f t="shared" si="10"/>
        <v>0.16808952699188259</v>
      </c>
      <c r="AI24" s="56">
        <f t="shared" si="11"/>
        <v>2.545E-2</v>
      </c>
      <c r="AJ24" s="56">
        <f t="shared" si="12"/>
        <v>4.6999999999999993E-3</v>
      </c>
      <c r="AK24" s="59">
        <f t="shared" si="13"/>
        <v>29.593023255813954</v>
      </c>
      <c r="AL24" s="59">
        <f t="shared" si="14"/>
        <v>20.394539579890182</v>
      </c>
      <c r="AM24" s="60">
        <f t="shared" si="15"/>
        <v>37740.69362115948</v>
      </c>
      <c r="AN24" s="59">
        <f t="shared" si="16"/>
        <v>131.78536776716069</v>
      </c>
    </row>
    <row r="25" spans="1:40" x14ac:dyDescent="0.15">
      <c r="A25" s="39">
        <v>21</v>
      </c>
      <c r="B25" s="40" t="s">
        <v>105</v>
      </c>
      <c r="C25" s="41" t="s">
        <v>1</v>
      </c>
      <c r="D25" s="42">
        <v>22.2</v>
      </c>
      <c r="E25" s="41">
        <v>3</v>
      </c>
      <c r="F25" s="43">
        <v>12.6</v>
      </c>
      <c r="G25" s="43">
        <f t="shared" si="0"/>
        <v>279.71999999999997</v>
      </c>
      <c r="H25" s="43">
        <v>70.2</v>
      </c>
      <c r="I25" s="43">
        <v>34.799999999999997</v>
      </c>
      <c r="J25" s="44">
        <v>42225</v>
      </c>
      <c r="K25" s="44">
        <v>42160</v>
      </c>
      <c r="L25" s="45">
        <f t="shared" si="1"/>
        <v>65</v>
      </c>
      <c r="M25" s="46">
        <v>11.4</v>
      </c>
      <c r="N25" s="47">
        <f t="shared" si="2"/>
        <v>253.08</v>
      </c>
      <c r="O25" s="29">
        <v>105.7</v>
      </c>
      <c r="P25" s="29">
        <v>0</v>
      </c>
      <c r="Q25" s="48">
        <v>9.5</v>
      </c>
      <c r="R25" s="48">
        <v>19</v>
      </c>
      <c r="S25" s="49">
        <f t="shared" si="3"/>
        <v>2</v>
      </c>
      <c r="T25" s="62">
        <v>201.8</v>
      </c>
      <c r="U25" s="62">
        <v>178.76</v>
      </c>
      <c r="V25" s="50">
        <v>1.8</v>
      </c>
      <c r="W25" s="58">
        <v>41.4</v>
      </c>
      <c r="X25" s="58">
        <v>2.57</v>
      </c>
      <c r="Y25" s="58">
        <v>2.5099999999999998</v>
      </c>
      <c r="Z25" s="57">
        <v>0.7</v>
      </c>
      <c r="AA25" s="58">
        <v>0.74</v>
      </c>
      <c r="AB25" s="51">
        <f t="shared" si="17"/>
        <v>447.99599999999998</v>
      </c>
      <c r="AC25" s="51">
        <f t="shared" si="5"/>
        <v>507.22559999999999</v>
      </c>
      <c r="AD25" s="52">
        <f t="shared" si="6"/>
        <v>0.93483507642799679</v>
      </c>
      <c r="AE25" s="51">
        <f t="shared" si="7"/>
        <v>474.17228254223653</v>
      </c>
      <c r="AF25" s="53">
        <f t="shared" si="8"/>
        <v>955.22159999999997</v>
      </c>
      <c r="AG25" s="63">
        <f t="shared" si="9"/>
        <v>551.36311923515871</v>
      </c>
      <c r="AH25" s="55">
        <f t="shared" si="10"/>
        <v>0.49640029344210446</v>
      </c>
      <c r="AI25" s="56">
        <f t="shared" si="11"/>
        <v>2.5399999999999999E-2</v>
      </c>
      <c r="AJ25" s="56">
        <f t="shared" si="12"/>
        <v>7.4000000000000003E-3</v>
      </c>
      <c r="AK25" s="59">
        <f t="shared" si="13"/>
        <v>29.534883720930235</v>
      </c>
      <c r="AL25" s="59">
        <f t="shared" si="14"/>
        <v>90.388092334861042</v>
      </c>
      <c r="AM25" s="60">
        <f t="shared" si="15"/>
        <v>20653.384331785557</v>
      </c>
      <c r="AN25" s="59">
        <f t="shared" si="16"/>
        <v>81.608125224377886</v>
      </c>
    </row>
    <row r="26" spans="1:40" x14ac:dyDescent="0.15">
      <c r="A26" s="39">
        <v>22</v>
      </c>
      <c r="B26" s="40" t="s">
        <v>106</v>
      </c>
      <c r="C26" s="41" t="s">
        <v>1</v>
      </c>
      <c r="D26" s="42">
        <v>22.2</v>
      </c>
      <c r="E26" s="41">
        <v>3</v>
      </c>
      <c r="F26" s="43">
        <v>25.8</v>
      </c>
      <c r="G26" s="43">
        <f t="shared" si="0"/>
        <v>572.76</v>
      </c>
      <c r="H26" s="43">
        <v>58.1</v>
      </c>
      <c r="I26" s="43">
        <v>34.4</v>
      </c>
      <c r="J26" s="44">
        <v>42247</v>
      </c>
      <c r="K26" s="44">
        <v>42160</v>
      </c>
      <c r="L26" s="45">
        <f t="shared" si="1"/>
        <v>87</v>
      </c>
      <c r="M26" s="46">
        <v>13.8</v>
      </c>
      <c r="N26" s="47">
        <f t="shared" si="2"/>
        <v>306.36</v>
      </c>
      <c r="O26" s="29">
        <v>158.9</v>
      </c>
      <c r="P26" s="29">
        <v>2</v>
      </c>
      <c r="Q26" s="48">
        <v>9</v>
      </c>
      <c r="R26" s="48">
        <v>26.5</v>
      </c>
      <c r="S26" s="49">
        <f t="shared" si="3"/>
        <v>2.9444444444444446</v>
      </c>
      <c r="T26" s="62">
        <v>449.06</v>
      </c>
      <c r="U26" s="62">
        <v>114.1</v>
      </c>
      <c r="V26" s="61">
        <v>4.0999999999999996</v>
      </c>
      <c r="W26" s="58">
        <v>18</v>
      </c>
      <c r="X26" s="58">
        <v>2.5499999999999998</v>
      </c>
      <c r="Y26" s="58">
        <v>2.5099999999999998</v>
      </c>
      <c r="Z26" s="57">
        <v>11.09</v>
      </c>
      <c r="AA26" s="58">
        <v>0.41</v>
      </c>
      <c r="AB26" s="51">
        <f t="shared" si="17"/>
        <v>996.91319999999996</v>
      </c>
      <c r="AC26" s="51">
        <f t="shared" si="5"/>
        <v>339.12719999999996</v>
      </c>
      <c r="AD26" s="52">
        <f t="shared" si="6"/>
        <v>0.59648215209518896</v>
      </c>
      <c r="AE26" s="51">
        <f t="shared" si="7"/>
        <v>202.28332209001553</v>
      </c>
      <c r="AF26" s="53">
        <f t="shared" si="8"/>
        <v>1336.0403999999999</v>
      </c>
      <c r="AG26" s="63">
        <f t="shared" si="9"/>
        <v>235.2131652209483</v>
      </c>
      <c r="AH26" s="55">
        <f t="shared" si="10"/>
        <v>0.15140509380555825</v>
      </c>
      <c r="AI26" s="56">
        <f t="shared" si="11"/>
        <v>2.53E-2</v>
      </c>
      <c r="AJ26" s="56">
        <f t="shared" si="12"/>
        <v>4.0999999999999995E-3</v>
      </c>
      <c r="AK26" s="59">
        <f t="shared" si="13"/>
        <v>29.418604651162788</v>
      </c>
      <c r="AL26" s="59">
        <f t="shared" si="14"/>
        <v>24.525805715234398</v>
      </c>
      <c r="AM26" s="60">
        <f t="shared" si="15"/>
        <v>32599.900356934661</v>
      </c>
      <c r="AN26" s="59">
        <f t="shared" si="16"/>
        <v>106.41043333638419</v>
      </c>
    </row>
    <row r="27" spans="1:40" x14ac:dyDescent="0.15">
      <c r="A27" s="39">
        <v>23</v>
      </c>
      <c r="B27" s="40" t="s">
        <v>104</v>
      </c>
      <c r="C27" s="41" t="s">
        <v>1</v>
      </c>
      <c r="D27" s="42">
        <v>22.2</v>
      </c>
      <c r="E27" s="41">
        <v>3</v>
      </c>
      <c r="F27" s="43">
        <v>14</v>
      </c>
      <c r="G27" s="43">
        <f t="shared" si="0"/>
        <v>310.8</v>
      </c>
      <c r="H27" s="43">
        <v>57.1</v>
      </c>
      <c r="I27" s="43">
        <v>36</v>
      </c>
      <c r="J27" s="44">
        <v>42231</v>
      </c>
      <c r="K27" s="44">
        <v>42160</v>
      </c>
      <c r="L27" s="45">
        <f t="shared" si="1"/>
        <v>71</v>
      </c>
      <c r="M27" s="46">
        <v>10.3</v>
      </c>
      <c r="N27" s="47">
        <f t="shared" si="2"/>
        <v>228.66</v>
      </c>
      <c r="O27" s="29">
        <v>104.9</v>
      </c>
      <c r="P27" s="29">
        <v>0</v>
      </c>
      <c r="Q27" s="48">
        <v>12.5</v>
      </c>
      <c r="R27" s="48">
        <v>59</v>
      </c>
      <c r="S27" s="49">
        <f t="shared" si="3"/>
        <v>4.72</v>
      </c>
      <c r="T27" s="62">
        <v>233.04</v>
      </c>
      <c r="U27" s="62">
        <v>229.36</v>
      </c>
      <c r="V27" s="61">
        <v>7.6</v>
      </c>
      <c r="W27" s="58">
        <v>37.5</v>
      </c>
      <c r="X27" s="58">
        <v>2.27</v>
      </c>
      <c r="Y27" s="58">
        <v>2.1800000000000002</v>
      </c>
      <c r="Z27" s="57">
        <v>15.09</v>
      </c>
      <c r="AA27" s="58">
        <v>0.77</v>
      </c>
      <c r="AB27" s="51">
        <f t="shared" si="17"/>
        <v>517.34879999999998</v>
      </c>
      <c r="AC27" s="51">
        <f t="shared" si="5"/>
        <v>654.38939999999991</v>
      </c>
      <c r="AD27" s="52">
        <f t="shared" si="6"/>
        <v>0.64133924476379767</v>
      </c>
      <c r="AE27" s="51">
        <f t="shared" si="7"/>
        <v>419.68560357743462</v>
      </c>
      <c r="AF27" s="53">
        <f t="shared" si="8"/>
        <v>1171.7381999999998</v>
      </c>
      <c r="AG27" s="63">
        <f t="shared" si="9"/>
        <v>488.00651578771465</v>
      </c>
      <c r="AH27" s="55">
        <f t="shared" si="10"/>
        <v>0.35817352679756853</v>
      </c>
      <c r="AI27" s="56">
        <f t="shared" si="11"/>
        <v>2.2250000000000002E-2</v>
      </c>
      <c r="AJ27" s="56">
        <f t="shared" si="12"/>
        <v>7.7000000000000002E-3</v>
      </c>
      <c r="AK27" s="59">
        <f t="shared" si="13"/>
        <v>25.872093023255815</v>
      </c>
      <c r="AL27" s="59">
        <f t="shared" si="14"/>
        <v>47.790353602603936</v>
      </c>
      <c r="AM27" s="60">
        <f t="shared" si="15"/>
        <v>39468.790030168777</v>
      </c>
      <c r="AN27" s="59">
        <f t="shared" si="16"/>
        <v>172.60907036722111</v>
      </c>
    </row>
    <row r="28" spans="1:40" x14ac:dyDescent="0.15">
      <c r="A28" s="39">
        <v>24</v>
      </c>
      <c r="B28" s="40" t="s">
        <v>107</v>
      </c>
      <c r="C28" s="41" t="s">
        <v>1</v>
      </c>
      <c r="D28" s="42">
        <v>22.2</v>
      </c>
      <c r="E28" s="41">
        <v>3</v>
      </c>
      <c r="F28" s="43">
        <v>23</v>
      </c>
      <c r="G28" s="43">
        <f t="shared" si="0"/>
        <v>510.59999999999997</v>
      </c>
      <c r="H28" s="43">
        <v>52.5</v>
      </c>
      <c r="I28" s="43">
        <v>34.799999999999997</v>
      </c>
      <c r="J28" s="44">
        <v>42244</v>
      </c>
      <c r="K28" s="44">
        <v>42160</v>
      </c>
      <c r="L28" s="45">
        <f t="shared" si="1"/>
        <v>84</v>
      </c>
      <c r="M28" s="46">
        <v>14.4</v>
      </c>
      <c r="N28" s="47">
        <f t="shared" si="2"/>
        <v>319.68</v>
      </c>
      <c r="O28" s="29">
        <v>101.8</v>
      </c>
      <c r="P28" s="29">
        <v>0</v>
      </c>
      <c r="Q28" s="48">
        <v>8</v>
      </c>
      <c r="R28" s="48">
        <v>24</v>
      </c>
      <c r="S28" s="49">
        <f t="shared" si="3"/>
        <v>3</v>
      </c>
      <c r="T28" s="62">
        <v>344.47</v>
      </c>
      <c r="U28" s="62">
        <v>152.63</v>
      </c>
      <c r="V28" s="61">
        <v>4.2</v>
      </c>
      <c r="W28" s="58">
        <v>19.8</v>
      </c>
      <c r="X28" s="58">
        <v>2.5299999999999998</v>
      </c>
      <c r="Y28" s="58">
        <v>2.58</v>
      </c>
      <c r="Z28" s="57">
        <v>12.22</v>
      </c>
      <c r="AA28" s="58">
        <v>0.62</v>
      </c>
      <c r="AB28" s="51">
        <f t="shared" si="17"/>
        <v>764.72340000000008</v>
      </c>
      <c r="AC28" s="51">
        <f t="shared" si="5"/>
        <v>431.9676</v>
      </c>
      <c r="AD28" s="52">
        <f t="shared" si="6"/>
        <v>0.59380214541120391</v>
      </c>
      <c r="AE28" s="51">
        <f t="shared" si="7"/>
        <v>256.50328762812876</v>
      </c>
      <c r="AF28" s="53">
        <f t="shared" si="8"/>
        <v>1196.691</v>
      </c>
      <c r="AG28" s="63">
        <f t="shared" si="9"/>
        <v>298.2596367768939</v>
      </c>
      <c r="AH28" s="55">
        <f t="shared" si="10"/>
        <v>0.21434379269847334</v>
      </c>
      <c r="AI28" s="56">
        <f t="shared" si="11"/>
        <v>2.5549999999999996E-2</v>
      </c>
      <c r="AJ28" s="56">
        <f t="shared" si="12"/>
        <v>6.1999999999999998E-3</v>
      </c>
      <c r="AK28" s="59">
        <f t="shared" si="13"/>
        <v>29.70930232558139</v>
      </c>
      <c r="AL28" s="59">
        <f t="shared" si="14"/>
        <v>32.008439308275172</v>
      </c>
      <c r="AM28" s="60">
        <f t="shared" si="15"/>
        <v>31364.439611848949</v>
      </c>
      <c r="AN28" s="59">
        <f t="shared" si="16"/>
        <v>98.111985772800764</v>
      </c>
    </row>
  </sheetData>
  <sortState ref="A5:AN40">
    <sortCondition ref="A5:A40"/>
  </sortState>
  <phoneticPr fontId="2"/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Abe</dc:creator>
  <cp:lastModifiedBy>KS</cp:lastModifiedBy>
  <cp:lastPrinted>2013-11-28T10:50:50Z</cp:lastPrinted>
  <dcterms:created xsi:type="dcterms:W3CDTF">2013-11-28T09:53:32Z</dcterms:created>
  <dcterms:modified xsi:type="dcterms:W3CDTF">2015-12-10T03:52:42Z</dcterms:modified>
</cp:coreProperties>
</file>