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University of Tokyo\学生実習\2016\圃場試験実習データ\"/>
    </mc:Choice>
  </mc:AlternateContent>
  <bookViews>
    <workbookView xWindow="0" yWindow="0" windowWidth="28800" windowHeight="11520"/>
  </bookViews>
  <sheets>
    <sheet name="Sheet2" sheetId="2" r:id="rId1"/>
    <sheet name="Sheet3" sheetId="3" r:id="rId2"/>
  </sheets>
  <definedNames>
    <definedName name="_xlnm._FilterDatabase" localSheetId="0" hidden="1">Sheet2!$A$1:$A$161</definedName>
  </definedNames>
  <calcPr calcId="171027"/>
</workbook>
</file>

<file path=xl/calcChain.xml><?xml version="1.0" encoding="utf-8"?>
<calcChain xmlns="http://schemas.openxmlformats.org/spreadsheetml/2006/main">
  <c r="AA33" i="2" l="1"/>
  <c r="AB33" i="2"/>
  <c r="AC33" i="2"/>
  <c r="AH33" i="2"/>
  <c r="AI33" i="2"/>
  <c r="AB29" i="2"/>
  <c r="AC29" i="2"/>
  <c r="AH29" i="2"/>
  <c r="AJ29" i="2" s="1"/>
  <c r="AI29" i="2"/>
  <c r="AB27" i="2"/>
  <c r="AE27" i="2" s="1"/>
  <c r="AC27" i="2"/>
  <c r="AH27" i="2"/>
  <c r="AJ27" i="2" s="1"/>
  <c r="AI27" i="2"/>
  <c r="AB28" i="2"/>
  <c r="AC28" i="2"/>
  <c r="AH28" i="2"/>
  <c r="AJ28" i="2" s="1"/>
  <c r="AI28" i="2"/>
  <c r="AA25" i="2"/>
  <c r="AB25" i="2"/>
  <c r="AE25" i="2" s="1"/>
  <c r="AC25" i="2"/>
  <c r="AH25" i="2"/>
  <c r="AI25" i="2"/>
  <c r="AA26" i="2"/>
  <c r="AB26" i="2"/>
  <c r="AC26" i="2"/>
  <c r="AH26" i="2"/>
  <c r="AJ26" i="2" s="1"/>
  <c r="AI26" i="2"/>
  <c r="AD29" i="2" l="1"/>
  <c r="AF29" i="2" s="1"/>
  <c r="AD33" i="2"/>
  <c r="AK25" i="2"/>
  <c r="AD28" i="2"/>
  <c r="AL28" i="2" s="1"/>
  <c r="AK33" i="2"/>
  <c r="AK26" i="2"/>
  <c r="AD26" i="2"/>
  <c r="AF26" i="2" s="1"/>
  <c r="AD25" i="2"/>
  <c r="AG25" i="2" s="1"/>
  <c r="AK28" i="2"/>
  <c r="AK27" i="2"/>
  <c r="AE33" i="2"/>
  <c r="AG33" i="2" s="1"/>
  <c r="AE29" i="2"/>
  <c r="AD27" i="2"/>
  <c r="AG27" i="2" s="1"/>
  <c r="AE28" i="2"/>
  <c r="AL33" i="2"/>
  <c r="AJ33" i="2"/>
  <c r="AF33" i="2"/>
  <c r="AK29" i="2"/>
  <c r="AL29" i="2" s="1"/>
  <c r="AG29" i="2"/>
  <c r="AF28" i="2"/>
  <c r="AE26" i="2"/>
  <c r="AJ25" i="2"/>
  <c r="AG26" i="2" l="1"/>
  <c r="AL26" i="2"/>
  <c r="AF27" i="2"/>
  <c r="AF25" i="2"/>
  <c r="AL25" i="2"/>
  <c r="AL27" i="2"/>
  <c r="AG28" i="2"/>
  <c r="R25" i="2"/>
  <c r="R26" i="2"/>
  <c r="R27" i="2"/>
  <c r="R28" i="2"/>
  <c r="R29" i="2"/>
  <c r="R30" i="2"/>
  <c r="R31" i="2"/>
  <c r="R32" i="2"/>
  <c r="R33" i="2"/>
  <c r="R34" i="2"/>
  <c r="M25" i="2"/>
  <c r="AM25" i="2" s="1"/>
  <c r="M26" i="2"/>
  <c r="AM26" i="2" s="1"/>
  <c r="M27" i="2"/>
  <c r="M28" i="2"/>
  <c r="AM28" i="2" s="1"/>
  <c r="M29" i="2"/>
  <c r="AM29" i="2" s="1"/>
  <c r="M30" i="2"/>
  <c r="M31" i="2"/>
  <c r="M32" i="2"/>
  <c r="M33" i="2"/>
  <c r="AM33" i="2" s="1"/>
  <c r="M34" i="2"/>
  <c r="K25" i="2"/>
  <c r="K26" i="2"/>
  <c r="K27" i="2"/>
  <c r="K28" i="2"/>
  <c r="K29" i="2"/>
  <c r="K30" i="2"/>
  <c r="K31" i="2"/>
  <c r="K32" i="2"/>
  <c r="K33" i="2"/>
  <c r="K34" i="2"/>
  <c r="AM27" i="2" l="1"/>
  <c r="F9" i="2"/>
  <c r="F11" i="2"/>
  <c r="F5" i="2"/>
  <c r="F13" i="2"/>
  <c r="F6" i="2"/>
  <c r="F8" i="2"/>
  <c r="F14" i="2"/>
  <c r="F12" i="2"/>
  <c r="F10" i="2"/>
  <c r="F7" i="2"/>
  <c r="F24" i="2"/>
  <c r="F15" i="2"/>
  <c r="F22" i="2"/>
  <c r="F17" i="2"/>
  <c r="F18" i="2"/>
  <c r="F23" i="2"/>
  <c r="F20" i="2"/>
  <c r="F19" i="2"/>
  <c r="F27" i="2"/>
  <c r="F25" i="2"/>
  <c r="F29" i="2"/>
  <c r="F28" i="2"/>
  <c r="F33" i="2"/>
  <c r="F26" i="2"/>
  <c r="F16" i="2" l="1"/>
  <c r="F21" i="2"/>
  <c r="F34" i="2"/>
  <c r="F30" i="2"/>
  <c r="F32" i="2"/>
  <c r="F31" i="2"/>
  <c r="AB17" i="2" l="1"/>
  <c r="AB32" i="2" l="1"/>
  <c r="AB8" i="2" l="1"/>
  <c r="AB9" i="2" l="1"/>
  <c r="R9" i="2" l="1"/>
  <c r="M9" i="2"/>
  <c r="R21" i="2" l="1"/>
  <c r="R16" i="2"/>
  <c r="R19" i="2"/>
  <c r="R20" i="2"/>
  <c r="R23" i="2"/>
  <c r="R18" i="2"/>
  <c r="R17" i="2"/>
  <c r="R22" i="2"/>
  <c r="R15" i="2"/>
  <c r="R24" i="2"/>
  <c r="R7" i="2"/>
  <c r="R10" i="2"/>
  <c r="R12" i="2"/>
  <c r="R14" i="2"/>
  <c r="R8" i="2"/>
  <c r="R6" i="2"/>
  <c r="R13" i="2"/>
  <c r="R5" i="2"/>
  <c r="R11" i="2"/>
  <c r="AI31" i="2"/>
  <c r="AH31" i="2"/>
  <c r="AC31" i="2"/>
  <c r="AB31" i="2"/>
  <c r="AA31" i="2"/>
  <c r="AI32" i="2"/>
  <c r="AH32" i="2"/>
  <c r="AJ32" i="2" s="1"/>
  <c r="AC32" i="2"/>
  <c r="AA32" i="2"/>
  <c r="AI30" i="2"/>
  <c r="AH30" i="2"/>
  <c r="AC30" i="2"/>
  <c r="AB30" i="2"/>
  <c r="AA30" i="2"/>
  <c r="AI34" i="2"/>
  <c r="AH34" i="2"/>
  <c r="AJ34" i="2" s="1"/>
  <c r="AC34" i="2"/>
  <c r="AB34" i="2"/>
  <c r="AA34" i="2"/>
  <c r="AI21" i="2"/>
  <c r="AH21" i="2"/>
  <c r="AJ21" i="2" s="1"/>
  <c r="AC21" i="2"/>
  <c r="AB21" i="2"/>
  <c r="AA21" i="2"/>
  <c r="M21" i="2"/>
  <c r="AI16" i="2"/>
  <c r="AH16" i="2"/>
  <c r="AJ16" i="2" s="1"/>
  <c r="AC16" i="2"/>
  <c r="AB16" i="2"/>
  <c r="AA16" i="2"/>
  <c r="M16" i="2"/>
  <c r="AI19" i="2"/>
  <c r="AH19" i="2"/>
  <c r="AC19" i="2"/>
  <c r="AB19" i="2"/>
  <c r="M19" i="2"/>
  <c r="AI20" i="2"/>
  <c r="AH20" i="2"/>
  <c r="AJ20" i="2" s="1"/>
  <c r="AC20" i="2"/>
  <c r="AB20" i="2"/>
  <c r="M20" i="2"/>
  <c r="AI23" i="2"/>
  <c r="AH23" i="2"/>
  <c r="AJ23" i="2" s="1"/>
  <c r="AC23" i="2"/>
  <c r="AB23" i="2"/>
  <c r="M23" i="2"/>
  <c r="AI18" i="2"/>
  <c r="AH18" i="2"/>
  <c r="AJ18" i="2" s="1"/>
  <c r="AC18" i="2"/>
  <c r="AB18" i="2"/>
  <c r="M18" i="2"/>
  <c r="AI17" i="2"/>
  <c r="AH17" i="2"/>
  <c r="AC17" i="2"/>
  <c r="M17" i="2"/>
  <c r="AI22" i="2"/>
  <c r="AH22" i="2"/>
  <c r="AJ22" i="2" s="1"/>
  <c r="AC22" i="2"/>
  <c r="AB22" i="2"/>
  <c r="M22" i="2"/>
  <c r="AI15" i="2"/>
  <c r="AH15" i="2"/>
  <c r="AJ15" i="2" s="1"/>
  <c r="AC15" i="2"/>
  <c r="AB15" i="2"/>
  <c r="AA15" i="2"/>
  <c r="M15" i="2"/>
  <c r="AI24" i="2"/>
  <c r="AH24" i="2"/>
  <c r="AJ24" i="2" s="1"/>
  <c r="AC24" i="2"/>
  <c r="AB24" i="2"/>
  <c r="AA24" i="2"/>
  <c r="M24" i="2"/>
  <c r="AI7" i="2"/>
  <c r="AH7" i="2"/>
  <c r="AC7" i="2"/>
  <c r="AB7" i="2"/>
  <c r="AA7" i="2"/>
  <c r="M7" i="2"/>
  <c r="AI10" i="2"/>
  <c r="AH10" i="2"/>
  <c r="AJ10" i="2" s="1"/>
  <c r="AC10" i="2"/>
  <c r="AB10" i="2"/>
  <c r="AA10" i="2"/>
  <c r="M10" i="2"/>
  <c r="AI12" i="2"/>
  <c r="AH12" i="2"/>
  <c r="AC12" i="2"/>
  <c r="AB12" i="2"/>
  <c r="AA12" i="2"/>
  <c r="M12" i="2"/>
  <c r="AI14" i="2"/>
  <c r="AH14" i="2"/>
  <c r="AJ14" i="2" s="1"/>
  <c r="AC14" i="2"/>
  <c r="AB14" i="2"/>
  <c r="AA14" i="2"/>
  <c r="M14" i="2"/>
  <c r="AI8" i="2"/>
  <c r="AH8" i="2"/>
  <c r="AC8" i="2"/>
  <c r="AD8" i="2" s="1"/>
  <c r="AF8" i="2" s="1"/>
  <c r="AA8" i="2"/>
  <c r="M8" i="2"/>
  <c r="AI6" i="2"/>
  <c r="AH6" i="2"/>
  <c r="AJ6" i="2" s="1"/>
  <c r="AC6" i="2"/>
  <c r="AB6" i="2"/>
  <c r="AA6" i="2"/>
  <c r="M6" i="2"/>
  <c r="AI13" i="2"/>
  <c r="AH13" i="2"/>
  <c r="AJ13" i="2" s="1"/>
  <c r="AC13" i="2"/>
  <c r="AB13" i="2"/>
  <c r="AA13" i="2"/>
  <c r="M13" i="2"/>
  <c r="AI5" i="2"/>
  <c r="AH5" i="2"/>
  <c r="AJ5" i="2" s="1"/>
  <c r="AC5" i="2"/>
  <c r="AB5" i="2"/>
  <c r="AA5" i="2"/>
  <c r="M5" i="2"/>
  <c r="AI11" i="2"/>
  <c r="AH11" i="2"/>
  <c r="AC11" i="2"/>
  <c r="AB11" i="2"/>
  <c r="AA11" i="2"/>
  <c r="M11" i="2"/>
  <c r="AC9" i="2"/>
  <c r="K21" i="2"/>
  <c r="K16" i="2"/>
  <c r="K19" i="2"/>
  <c r="K20" i="2"/>
  <c r="K23" i="2"/>
  <c r="K18" i="2"/>
  <c r="K17" i="2"/>
  <c r="K22" i="2"/>
  <c r="K15" i="2"/>
  <c r="K24" i="2"/>
  <c r="K7" i="2"/>
  <c r="K10" i="2"/>
  <c r="K12" i="2"/>
  <c r="K14" i="2"/>
  <c r="K8" i="2"/>
  <c r="K6" i="2"/>
  <c r="K13" i="2"/>
  <c r="K5" i="2"/>
  <c r="K11" i="2"/>
  <c r="K9" i="2"/>
  <c r="AI9" i="2"/>
  <c r="AH9" i="2"/>
  <c r="AJ9" i="2" s="1"/>
  <c r="AA9" i="2"/>
  <c r="AD24" i="2" l="1"/>
  <c r="AF24" i="2" s="1"/>
  <c r="AK17" i="2"/>
  <c r="AD23" i="2"/>
  <c r="AF23" i="2" s="1"/>
  <c r="AD20" i="2"/>
  <c r="AF20" i="2" s="1"/>
  <c r="AD16" i="2"/>
  <c r="AF16" i="2" s="1"/>
  <c r="AK11" i="2"/>
  <c r="AK8" i="2"/>
  <c r="AD10" i="2"/>
  <c r="AF10" i="2" s="1"/>
  <c r="AK7" i="2"/>
  <c r="AK19" i="2"/>
  <c r="AD7" i="2"/>
  <c r="AJ7" i="2"/>
  <c r="AD18" i="2"/>
  <c r="AF18" i="2" s="1"/>
  <c r="AD19" i="2"/>
  <c r="AF19" i="2" s="1"/>
  <c r="AJ19" i="2"/>
  <c r="AK30" i="2"/>
  <c r="AD32" i="2"/>
  <c r="AF32" i="2" s="1"/>
  <c r="AK31" i="2"/>
  <c r="AK21" i="2"/>
  <c r="AD31" i="2"/>
  <c r="AF31" i="2" s="1"/>
  <c r="AJ31" i="2"/>
  <c r="AE31" i="2"/>
  <c r="AK23" i="2"/>
  <c r="AL23" i="2" s="1"/>
  <c r="AM23" i="2" s="1"/>
  <c r="AE20" i="2"/>
  <c r="AG20" i="2" s="1"/>
  <c r="AD14" i="2"/>
  <c r="AF14" i="2" s="1"/>
  <c r="AK12" i="2"/>
  <c r="AK15" i="2"/>
  <c r="AD12" i="2"/>
  <c r="AF12" i="2" s="1"/>
  <c r="AJ12" i="2"/>
  <c r="AD5" i="2"/>
  <c r="AF5" i="2" s="1"/>
  <c r="AD11" i="2"/>
  <c r="AF11" i="2" s="1"/>
  <c r="AJ11" i="2"/>
  <c r="AK13" i="2"/>
  <c r="AE12" i="2"/>
  <c r="AE18" i="2"/>
  <c r="AD22" i="2"/>
  <c r="AF22" i="2" s="1"/>
  <c r="AE17" i="2"/>
  <c r="AD6" i="2"/>
  <c r="AF6" i="2" s="1"/>
  <c r="AE8" i="2"/>
  <c r="AE10" i="2"/>
  <c r="AE32" i="2"/>
  <c r="AE14" i="2"/>
  <c r="AE23" i="2"/>
  <c r="AG23" i="2" s="1"/>
  <c r="AD34" i="2"/>
  <c r="AF34" i="2" s="1"/>
  <c r="AE30" i="2"/>
  <c r="AE13" i="2"/>
  <c r="AE6" i="2"/>
  <c r="AJ8" i="2"/>
  <c r="AE15" i="2"/>
  <c r="AE22" i="2"/>
  <c r="AD17" i="2"/>
  <c r="AJ17" i="2"/>
  <c r="AE21" i="2"/>
  <c r="AE34" i="2"/>
  <c r="AD30" i="2"/>
  <c r="AJ30" i="2"/>
  <c r="AK9" i="2"/>
  <c r="AE11" i="2"/>
  <c r="AE5" i="2"/>
  <c r="AD13" i="2"/>
  <c r="AF13" i="2" s="1"/>
  <c r="AE7" i="2"/>
  <c r="AE24" i="2"/>
  <c r="AD15" i="2"/>
  <c r="AF15" i="2" s="1"/>
  <c r="AE19" i="2"/>
  <c r="AE16" i="2"/>
  <c r="AD21" i="2"/>
  <c r="AF7" i="2"/>
  <c r="AK5" i="2"/>
  <c r="AK6" i="2"/>
  <c r="AK14" i="2"/>
  <c r="AK10" i="2"/>
  <c r="AK24" i="2"/>
  <c r="AK22" i="2"/>
  <c r="AK18" i="2"/>
  <c r="AK20" i="2"/>
  <c r="AK16" i="2"/>
  <c r="AK34" i="2"/>
  <c r="AK32" i="2"/>
  <c r="AD9" i="2"/>
  <c r="AE9" i="2"/>
  <c r="AL24" i="2" l="1"/>
  <c r="AM24" i="2" s="1"/>
  <c r="AL16" i="2"/>
  <c r="AM16" i="2" s="1"/>
  <c r="AL5" i="2"/>
  <c r="AM5" i="2" s="1"/>
  <c r="AL19" i="2"/>
  <c r="AM19" i="2" s="1"/>
  <c r="AG19" i="2"/>
  <c r="AL14" i="2"/>
  <c r="AM14" i="2" s="1"/>
  <c r="AL17" i="2"/>
  <c r="AM17" i="2" s="1"/>
  <c r="AL22" i="2"/>
  <c r="AM22" i="2" s="1"/>
  <c r="AL32" i="2"/>
  <c r="AM32" i="2" s="1"/>
  <c r="AG24" i="2"/>
  <c r="AG14" i="2"/>
  <c r="AL20" i="2"/>
  <c r="AM20" i="2" s="1"/>
  <c r="AL10" i="2"/>
  <c r="AM10" i="2" s="1"/>
  <c r="AL12" i="2"/>
  <c r="AM12" i="2" s="1"/>
  <c r="AG7" i="2"/>
  <c r="AL7" i="2"/>
  <c r="AM7" i="2" s="1"/>
  <c r="AG30" i="2"/>
  <c r="AL34" i="2"/>
  <c r="AM34" i="2" s="1"/>
  <c r="AL18" i="2"/>
  <c r="AM18" i="2" s="1"/>
  <c r="AG10" i="2"/>
  <c r="AG12" i="2"/>
  <c r="AF17" i="2"/>
  <c r="AG16" i="2"/>
  <c r="AG18" i="2"/>
  <c r="AG34" i="2"/>
  <c r="AL21" i="2"/>
  <c r="AM21" i="2" s="1"/>
  <c r="AL30" i="2"/>
  <c r="AM30" i="2" s="1"/>
  <c r="AL11" i="2"/>
  <c r="AM11" i="2" s="1"/>
  <c r="AG17" i="2"/>
  <c r="AF21" i="2"/>
  <c r="AG31" i="2"/>
  <c r="AG22" i="2"/>
  <c r="AG32" i="2"/>
  <c r="AL31" i="2"/>
  <c r="AM31" i="2" s="1"/>
  <c r="AF30" i="2"/>
  <c r="AL15" i="2"/>
  <c r="AM15" i="2" s="1"/>
  <c r="AG15" i="2"/>
  <c r="AG5" i="2"/>
  <c r="AL13" i="2"/>
  <c r="AM13" i="2" s="1"/>
  <c r="AL9" i="2"/>
  <c r="AM9" i="2" s="1"/>
  <c r="AG11" i="2"/>
  <c r="AG8" i="2"/>
  <c r="AG13" i="2"/>
  <c r="AL8" i="2"/>
  <c r="AM8" i="2" s="1"/>
  <c r="AG6" i="2"/>
  <c r="AL6" i="2"/>
  <c r="AM6" i="2" s="1"/>
  <c r="AG21" i="2"/>
  <c r="AF9" i="2"/>
  <c r="AG9" i="2"/>
</calcChain>
</file>

<file path=xl/sharedStrings.xml><?xml version="1.0" encoding="utf-8"?>
<sst xmlns="http://schemas.openxmlformats.org/spreadsheetml/2006/main" count="133" uniqueCount="112">
  <si>
    <t>Variety</t>
  </si>
  <si>
    <t>設定</t>
    <rPh sb="0" eb="2">
      <t>セッテイ</t>
    </rPh>
    <phoneticPr fontId="4"/>
  </si>
  <si>
    <t>7月の生育調査</t>
    <rPh sb="1" eb="2">
      <t>ガツ</t>
    </rPh>
    <rPh sb="3" eb="5">
      <t>セイイク</t>
    </rPh>
    <rPh sb="5" eb="7">
      <t>チョウサ</t>
    </rPh>
    <phoneticPr fontId="4"/>
  </si>
  <si>
    <t>参考値</t>
    <rPh sb="0" eb="2">
      <t>サンコウ</t>
    </rPh>
    <rPh sb="2" eb="3">
      <t>アタイ</t>
    </rPh>
    <phoneticPr fontId="4"/>
  </si>
  <si>
    <t>10月収穫時の生育調査</t>
    <rPh sb="2" eb="3">
      <t>ガツ</t>
    </rPh>
    <rPh sb="3" eb="5">
      <t>シュウカク</t>
    </rPh>
    <rPh sb="5" eb="6">
      <t>ジ</t>
    </rPh>
    <rPh sb="7" eb="9">
      <t>セイイク</t>
    </rPh>
    <rPh sb="9" eb="11">
      <t>チョウサ</t>
    </rPh>
    <phoneticPr fontId="4"/>
  </si>
  <si>
    <t>穂の形態</t>
    <rPh sb="0" eb="1">
      <t>ホ</t>
    </rPh>
    <rPh sb="2" eb="4">
      <t>ケイタイ</t>
    </rPh>
    <phoneticPr fontId="4"/>
  </si>
  <si>
    <t>収量調査データ</t>
    <rPh sb="0" eb="2">
      <t>シュウリョウ</t>
    </rPh>
    <rPh sb="2" eb="4">
      <t>チョウサ</t>
    </rPh>
    <phoneticPr fontId="4"/>
  </si>
  <si>
    <t>算出値</t>
    <rPh sb="0" eb="2">
      <t>サンシュツ</t>
    </rPh>
    <rPh sb="2" eb="3">
      <t>チ</t>
    </rPh>
    <phoneticPr fontId="2"/>
  </si>
  <si>
    <t>⑲</t>
    <phoneticPr fontId="2"/>
  </si>
  <si>
    <t>②</t>
    <phoneticPr fontId="4"/>
  </si>
  <si>
    <t>①</t>
    <phoneticPr fontId="4"/>
  </si>
  <si>
    <t>③</t>
    <phoneticPr fontId="4"/>
  </si>
  <si>
    <t>⑤</t>
    <phoneticPr fontId="4"/>
  </si>
  <si>
    <t>⑥</t>
    <phoneticPr fontId="4"/>
  </si>
  <si>
    <t>④</t>
    <phoneticPr fontId="4"/>
  </si>
  <si>
    <t>⑧</t>
    <phoneticPr fontId="4"/>
  </si>
  <si>
    <t>⑦</t>
    <phoneticPr fontId="4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</si>
  <si>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</si>
  <si>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</si>
  <si>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</si>
  <si>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</si>
  <si>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</si>
  <si>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</si>
  <si>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</si>
  <si>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</si>
  <si>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</si>
  <si>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プロット</t>
    <phoneticPr fontId="4"/>
  </si>
  <si>
    <t>品種</t>
    <rPh sb="0" eb="2">
      <t>ヒンシュ</t>
    </rPh>
    <phoneticPr fontId="4"/>
  </si>
  <si>
    <t>㎡当たり株数</t>
    <rPh sb="1" eb="2">
      <t>ア</t>
    </rPh>
    <rPh sb="4" eb="6">
      <t>カブスウ</t>
    </rPh>
    <phoneticPr fontId="4"/>
  </si>
  <si>
    <t>反復</t>
    <rPh sb="0" eb="2">
      <t>ハンプク</t>
    </rPh>
    <phoneticPr fontId="4"/>
  </si>
  <si>
    <t>株当たり茎数</t>
    <rPh sb="0" eb="1">
      <t>カブ</t>
    </rPh>
    <rPh sb="1" eb="2">
      <t>ア</t>
    </rPh>
    <rPh sb="4" eb="5">
      <t>ケイ</t>
    </rPh>
    <rPh sb="5" eb="6">
      <t>スウ</t>
    </rPh>
    <phoneticPr fontId="4"/>
  </si>
  <si>
    <t>㎡当たり茎数</t>
    <rPh sb="1" eb="2">
      <t>ア</t>
    </rPh>
    <rPh sb="4" eb="5">
      <t>ケイ</t>
    </rPh>
    <rPh sb="5" eb="6">
      <t>スウ</t>
    </rPh>
    <phoneticPr fontId="4"/>
  </si>
  <si>
    <t>草丈</t>
    <rPh sb="0" eb="2">
      <t>クサタケ</t>
    </rPh>
    <phoneticPr fontId="4"/>
  </si>
  <si>
    <t>ＳＰＡＤ値</t>
    <rPh sb="4" eb="5">
      <t>チ</t>
    </rPh>
    <phoneticPr fontId="4"/>
  </si>
  <si>
    <t>出穂日</t>
    <rPh sb="0" eb="2">
      <t>シュッスイ</t>
    </rPh>
    <rPh sb="2" eb="3">
      <t>ビ</t>
    </rPh>
    <phoneticPr fontId="4"/>
  </si>
  <si>
    <t>移植日</t>
    <rPh sb="0" eb="2">
      <t>イショク</t>
    </rPh>
    <rPh sb="2" eb="3">
      <t>ビ</t>
    </rPh>
    <phoneticPr fontId="4"/>
  </si>
  <si>
    <t>出穂までの日数</t>
    <rPh sb="0" eb="2">
      <t>シュッスイ</t>
    </rPh>
    <rPh sb="5" eb="7">
      <t>ニッスウ</t>
    </rPh>
    <phoneticPr fontId="4"/>
  </si>
  <si>
    <t>株当たり穂数</t>
    <rPh sb="0" eb="1">
      <t>カブ</t>
    </rPh>
    <rPh sb="1" eb="2">
      <t>ア</t>
    </rPh>
    <rPh sb="4" eb="5">
      <t>ホ</t>
    </rPh>
    <rPh sb="5" eb="6">
      <t>スウ</t>
    </rPh>
    <phoneticPr fontId="4"/>
  </si>
  <si>
    <t>㎡当たり穂数</t>
    <rPh sb="1" eb="2">
      <t>ア</t>
    </rPh>
    <rPh sb="4" eb="5">
      <t>ホ</t>
    </rPh>
    <rPh sb="5" eb="6">
      <t>スウ</t>
    </rPh>
    <phoneticPr fontId="4"/>
  </si>
  <si>
    <t>倒伏程度</t>
    <rPh sb="0" eb="2">
      <t>トウフク</t>
    </rPh>
    <rPh sb="2" eb="4">
      <t>テイド</t>
    </rPh>
    <phoneticPr fontId="4"/>
  </si>
  <si>
    <t>１次枝梗数/穂</t>
    <rPh sb="1" eb="2">
      <t>ジ</t>
    </rPh>
    <rPh sb="2" eb="3">
      <t>シ</t>
    </rPh>
    <rPh sb="3" eb="4">
      <t>コウ</t>
    </rPh>
    <rPh sb="4" eb="5">
      <t>スウ</t>
    </rPh>
    <rPh sb="6" eb="7">
      <t>ホ</t>
    </rPh>
    <phoneticPr fontId="4"/>
  </si>
  <si>
    <t>2次枝梗数/穂</t>
    <rPh sb="1" eb="2">
      <t>ジ</t>
    </rPh>
    <rPh sb="2" eb="3">
      <t>シ</t>
    </rPh>
    <rPh sb="3" eb="4">
      <t>コウ</t>
    </rPh>
    <rPh sb="4" eb="5">
      <t>スウ</t>
    </rPh>
    <rPh sb="6" eb="7">
      <t>ホ</t>
    </rPh>
    <phoneticPr fontId="4"/>
  </si>
  <si>
    <t>2次枝梗/1次枝梗</t>
    <rPh sb="1" eb="2">
      <t>ジ</t>
    </rPh>
    <rPh sb="2" eb="3">
      <t>シ</t>
    </rPh>
    <rPh sb="3" eb="4">
      <t>コウ</t>
    </rPh>
    <rPh sb="6" eb="7">
      <t>ジ</t>
    </rPh>
    <rPh sb="7" eb="8">
      <t>シ</t>
    </rPh>
    <rPh sb="8" eb="9">
      <t>コウ</t>
    </rPh>
    <phoneticPr fontId="4"/>
  </si>
  <si>
    <t>穂重(g/8株)</t>
    <rPh sb="0" eb="1">
      <t>ホ</t>
    </rPh>
    <rPh sb="1" eb="2">
      <t>オモ</t>
    </rPh>
    <rPh sb="6" eb="7">
      <t>カブ</t>
    </rPh>
    <phoneticPr fontId="2"/>
  </si>
  <si>
    <t>わら重(g/10株)</t>
    <rPh sb="2" eb="3">
      <t>オモ</t>
    </rPh>
    <rPh sb="8" eb="9">
      <t>カブ</t>
    </rPh>
    <phoneticPr fontId="2"/>
  </si>
  <si>
    <t>穂軸・枝梗(g/2株)</t>
    <rPh sb="0" eb="1">
      <t>ホ</t>
    </rPh>
    <rPh sb="1" eb="2">
      <t>ジク</t>
    </rPh>
    <rPh sb="3" eb="4">
      <t>エダ</t>
    </rPh>
    <rPh sb="4" eb="5">
      <t>コウ</t>
    </rPh>
    <rPh sb="9" eb="10">
      <t>カブ</t>
    </rPh>
    <phoneticPr fontId="2"/>
  </si>
  <si>
    <t>２株稔実100粒(g)A</t>
    <rPh sb="2" eb="3">
      <t>ネン</t>
    </rPh>
    <rPh sb="3" eb="4">
      <t>ジツ</t>
    </rPh>
    <rPh sb="7" eb="8">
      <t>ツブ</t>
    </rPh>
    <phoneticPr fontId="2"/>
  </si>
  <si>
    <t>２株稔実100粒(g)B</t>
    <rPh sb="2" eb="3">
      <t>ネン</t>
    </rPh>
    <rPh sb="3" eb="4">
      <t>ジツ</t>
    </rPh>
    <rPh sb="7" eb="8">
      <t>ツブ</t>
    </rPh>
    <phoneticPr fontId="2"/>
  </si>
  <si>
    <t>２株残り稔実(g)</t>
    <rPh sb="1" eb="2">
      <t>カブ</t>
    </rPh>
    <rPh sb="2" eb="3">
      <t>ノコ</t>
    </rPh>
    <rPh sb="4" eb="5">
      <t>ネン</t>
    </rPh>
    <rPh sb="5" eb="6">
      <t>ジツ</t>
    </rPh>
    <phoneticPr fontId="2"/>
  </si>
  <si>
    <t>２株不稔実100粒(g)</t>
    <rPh sb="2" eb="3">
      <t>フ</t>
    </rPh>
    <rPh sb="3" eb="4">
      <t>ネン</t>
    </rPh>
    <rPh sb="4" eb="5">
      <t>ミ</t>
    </rPh>
    <rPh sb="8" eb="9">
      <t>ツブ</t>
    </rPh>
    <phoneticPr fontId="2"/>
  </si>
  <si>
    <t>２株残り不稔実(g)</t>
    <rPh sb="2" eb="3">
      <t>ノコ</t>
    </rPh>
    <rPh sb="4" eb="5">
      <t>フ</t>
    </rPh>
    <rPh sb="5" eb="6">
      <t>ネン</t>
    </rPh>
    <rPh sb="6" eb="7">
      <t>ジツ</t>
    </rPh>
    <phoneticPr fontId="2"/>
  </si>
  <si>
    <t>茎葉乾物重g/㎡</t>
    <rPh sb="0" eb="2">
      <t>ケイヨウ</t>
    </rPh>
    <rPh sb="2" eb="4">
      <t>カンブツ</t>
    </rPh>
    <rPh sb="4" eb="5">
      <t>ジュウ</t>
    </rPh>
    <phoneticPr fontId="2"/>
  </si>
  <si>
    <t>穂乾物重g/㎡</t>
    <rPh sb="0" eb="1">
      <t>ホ</t>
    </rPh>
    <rPh sb="1" eb="3">
      <t>カンブツ</t>
    </rPh>
    <rPh sb="3" eb="4">
      <t>ジュウ</t>
    </rPh>
    <phoneticPr fontId="2"/>
  </si>
  <si>
    <t>精籾重/穂乾物重比</t>
    <rPh sb="0" eb="1">
      <t>セイ</t>
    </rPh>
    <rPh sb="1" eb="2">
      <t>モミ</t>
    </rPh>
    <rPh sb="2" eb="3">
      <t>ジュウ</t>
    </rPh>
    <rPh sb="4" eb="5">
      <t>ホ</t>
    </rPh>
    <rPh sb="5" eb="7">
      <t>カンブツ</t>
    </rPh>
    <rPh sb="7" eb="8">
      <t>ジュウ</t>
    </rPh>
    <rPh sb="8" eb="9">
      <t>ヒ</t>
    </rPh>
    <phoneticPr fontId="2"/>
  </si>
  <si>
    <t>精籾乾物重g/㎡</t>
    <rPh sb="0" eb="1">
      <t>セイ</t>
    </rPh>
    <rPh sb="1" eb="2">
      <t>モミ</t>
    </rPh>
    <rPh sb="2" eb="4">
      <t>カンブツ</t>
    </rPh>
    <rPh sb="4" eb="5">
      <t>ジュウ</t>
    </rPh>
    <phoneticPr fontId="2"/>
  </si>
  <si>
    <t>地上部全乾物重g/㎡</t>
    <rPh sb="0" eb="2">
      <t>チジョウ</t>
    </rPh>
    <rPh sb="2" eb="3">
      <t>ブ</t>
    </rPh>
    <rPh sb="3" eb="4">
      <t>ゼン</t>
    </rPh>
    <rPh sb="4" eb="6">
      <t>カンブツ</t>
    </rPh>
    <rPh sb="6" eb="7">
      <t>ジュウ</t>
    </rPh>
    <phoneticPr fontId="2"/>
  </si>
  <si>
    <t>精籾収量g/㎡</t>
    <rPh sb="0" eb="1">
      <t>セイ</t>
    </rPh>
    <rPh sb="1" eb="2">
      <t>モミ</t>
    </rPh>
    <rPh sb="2" eb="4">
      <t>シュウリョウ</t>
    </rPh>
    <phoneticPr fontId="2"/>
  </si>
  <si>
    <t>収穫指数</t>
    <rPh sb="0" eb="2">
      <t>シュウカク</t>
    </rPh>
    <rPh sb="2" eb="4">
      <t>シスウ</t>
    </rPh>
    <phoneticPr fontId="2"/>
  </si>
  <si>
    <t>１粒稔実籾重g</t>
    <rPh sb="1" eb="2">
      <t>ツブ</t>
    </rPh>
    <rPh sb="2" eb="3">
      <t>ネン</t>
    </rPh>
    <rPh sb="3" eb="4">
      <t>ジツ</t>
    </rPh>
    <rPh sb="4" eb="5">
      <t>モミ</t>
    </rPh>
    <rPh sb="5" eb="6">
      <t>ジュウ</t>
    </rPh>
    <phoneticPr fontId="2"/>
  </si>
  <si>
    <t>１粒不稔籾重g</t>
    <rPh sb="1" eb="2">
      <t>ツブ</t>
    </rPh>
    <rPh sb="2" eb="3">
      <t>フ</t>
    </rPh>
    <rPh sb="3" eb="4">
      <t>ネン</t>
    </rPh>
    <rPh sb="4" eb="5">
      <t>モミ</t>
    </rPh>
    <rPh sb="5" eb="6">
      <t>ジュウ</t>
    </rPh>
    <phoneticPr fontId="2"/>
  </si>
  <si>
    <t>精籾千粒重ｇ</t>
    <rPh sb="0" eb="1">
      <t>セイ</t>
    </rPh>
    <rPh sb="1" eb="2">
      <t>モミ</t>
    </rPh>
    <rPh sb="2" eb="5">
      <t>センリュウジュウ</t>
    </rPh>
    <phoneticPr fontId="2"/>
  </si>
  <si>
    <t>登熟歩合</t>
    <rPh sb="0" eb="2">
      <t>トウジュク</t>
    </rPh>
    <rPh sb="2" eb="4">
      <t>ブアイ</t>
    </rPh>
    <phoneticPr fontId="2"/>
  </si>
  <si>
    <t>穎花数/㎡</t>
    <rPh sb="0" eb="1">
      <t>エイ</t>
    </rPh>
    <rPh sb="1" eb="2">
      <t>ハナ</t>
    </rPh>
    <rPh sb="2" eb="3">
      <t>スウ</t>
    </rPh>
    <phoneticPr fontId="2"/>
  </si>
  <si>
    <t>1穂穎花数</t>
    <rPh sb="1" eb="2">
      <t>ホ</t>
    </rPh>
    <rPh sb="2" eb="3">
      <t>エイ</t>
    </rPh>
    <rPh sb="3" eb="4">
      <t>ハナ</t>
    </rPh>
    <rPh sb="4" eb="5">
      <t>スウ</t>
    </rPh>
    <phoneticPr fontId="2"/>
  </si>
  <si>
    <t>PlotNo</t>
    <phoneticPr fontId="4"/>
  </si>
  <si>
    <t>Pl_Density_m-2</t>
    <phoneticPr fontId="4"/>
  </si>
  <si>
    <t>Replication</t>
  </si>
  <si>
    <t>StemNumber_Jul</t>
    <phoneticPr fontId="4"/>
  </si>
  <si>
    <t>StemNumber_Jul_m-2</t>
    <phoneticPr fontId="4"/>
  </si>
  <si>
    <t>PlantHeight_cm_Jul</t>
    <phoneticPr fontId="4"/>
  </si>
  <si>
    <t>SPAD_Jul</t>
    <phoneticPr fontId="4"/>
  </si>
  <si>
    <t>HeadingDate</t>
    <phoneticPr fontId="4"/>
  </si>
  <si>
    <t>PlantingDate</t>
    <phoneticPr fontId="4"/>
  </si>
  <si>
    <t>Heading_Days</t>
    <phoneticPr fontId="4"/>
  </si>
  <si>
    <t>PanicleNumber_Oct</t>
    <phoneticPr fontId="2"/>
  </si>
  <si>
    <t>PanicleNumber_Oct_m-2</t>
    <phoneticPr fontId="2"/>
  </si>
  <si>
    <t>PlantHeight_cm_Oct</t>
    <phoneticPr fontId="4"/>
  </si>
  <si>
    <t>Lodging</t>
    <phoneticPr fontId="4"/>
  </si>
  <si>
    <t>1st-order_rachis</t>
    <phoneticPr fontId="4"/>
  </si>
  <si>
    <t>2nd-order_rachis</t>
    <phoneticPr fontId="4"/>
  </si>
  <si>
    <t>1st/2nd_rachis_ratio</t>
    <phoneticPr fontId="4"/>
  </si>
  <si>
    <t>PanicleDW_g/8</t>
    <phoneticPr fontId="2"/>
  </si>
  <si>
    <t>StrawDW_g/10</t>
    <phoneticPr fontId="2"/>
  </si>
  <si>
    <t>PanicleAxisDW_g/2</t>
    <phoneticPr fontId="2"/>
  </si>
  <si>
    <t>FilledGrain100A_g/2</t>
    <phoneticPr fontId="2"/>
  </si>
  <si>
    <t>FilledGrain100B_g/2</t>
    <phoneticPr fontId="2"/>
  </si>
  <si>
    <t>FilledGrainRest_g/2</t>
    <phoneticPr fontId="2"/>
  </si>
  <si>
    <t>SterileGrain100_g/2</t>
    <phoneticPr fontId="2"/>
  </si>
  <si>
    <t>SterileGrainRest_g/2</t>
    <phoneticPr fontId="2"/>
  </si>
  <si>
    <t>StrawDW_g/m2</t>
    <phoneticPr fontId="2"/>
  </si>
  <si>
    <t>PanicleDW_g/m2</t>
    <phoneticPr fontId="2"/>
  </si>
  <si>
    <t>FilledGrain/Panicle</t>
    <phoneticPr fontId="2"/>
  </si>
  <si>
    <t>FilledGrainDW_g/m2</t>
    <phoneticPr fontId="2"/>
  </si>
  <si>
    <t>ShootDW_g/m2</t>
    <phoneticPr fontId="2"/>
  </si>
  <si>
    <t>GrainYield_g/m2</t>
    <phoneticPr fontId="2"/>
  </si>
  <si>
    <t>HarvestIndex</t>
    <phoneticPr fontId="2"/>
  </si>
  <si>
    <t>1FilledGrainDW_g</t>
    <phoneticPr fontId="2"/>
  </si>
  <si>
    <t>1SterileGrainDW_g</t>
    <phoneticPr fontId="2"/>
  </si>
  <si>
    <t>1000GrainWt_g</t>
    <phoneticPr fontId="2"/>
  </si>
  <si>
    <t>RipenedGrain%</t>
    <phoneticPr fontId="2"/>
  </si>
  <si>
    <t>Grain/m2</t>
    <phoneticPr fontId="2"/>
  </si>
  <si>
    <t>Grain/Panicle</t>
    <phoneticPr fontId="2"/>
  </si>
  <si>
    <t>1_Koshihikari</t>
    <phoneticPr fontId="2"/>
  </si>
  <si>
    <t>1_Koshihikari</t>
  </si>
  <si>
    <t>3_Takanari</t>
  </si>
  <si>
    <t>3_Takanari</t>
    <phoneticPr fontId="2"/>
  </si>
  <si>
    <t>4_IR64</t>
  </si>
  <si>
    <t>4_IR64</t>
    <phoneticPr fontId="2"/>
  </si>
  <si>
    <t>5_SL2105</t>
  </si>
  <si>
    <t>5_SL2105</t>
    <phoneticPr fontId="2"/>
  </si>
  <si>
    <t>2_Nipponbare</t>
    <phoneticPr fontId="2"/>
  </si>
  <si>
    <t>2_Nipponbare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</si>
</sst>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m&quot;月&quot;d&quot;日&quot;;@"/>
    <numFmt numFmtId="179" formatCode="0_);[Red]\(0\)"/>
    <numFmt numFmtId="180" formatCode="0.00_ "/>
    <numFmt numFmtId="181" formatCode="0.000"/>
    <numFmt numFmtId="183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3399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3399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0" fontId="0" fillId="3" borderId="0" xfId="0" applyFill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0" fillId="0" borderId="0" xfId="0" applyFill="1" applyAlignment="1"/>
    <xf numFmtId="0" fontId="0" fillId="2" borderId="0" xfId="0" applyFill="1" applyAlignment="1"/>
    <xf numFmtId="0" fontId="3" fillId="0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6" fillId="0" borderId="3" xfId="0" applyFont="1" applyBorder="1" applyAlignment="1"/>
    <xf numFmtId="0" fontId="10" fillId="0" borderId="3" xfId="0" applyFont="1" applyFill="1" applyBorder="1" applyAlignment="1"/>
    <xf numFmtId="0" fontId="1" fillId="0" borderId="3" xfId="0" applyFont="1" applyBorder="1" applyAlignment="1"/>
    <xf numFmtId="0" fontId="0" fillId="0" borderId="1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7" fontId="0" fillId="3" borderId="1" xfId="0" applyNumberFormat="1" applyFill="1" applyBorder="1" applyAlignment="1"/>
    <xf numFmtId="178" fontId="0" fillId="0" borderId="1" xfId="0" applyNumberFormat="1" applyFill="1" applyBorder="1" applyAlignment="1"/>
    <xf numFmtId="179" fontId="0" fillId="0" borderId="1" xfId="0" applyNumberFormat="1" applyFill="1" applyBorder="1" applyAlignment="1"/>
    <xf numFmtId="1" fontId="0" fillId="0" borderId="2" xfId="0" applyNumberFormat="1" applyBorder="1" applyAlignment="1">
      <alignment vertical="center"/>
    </xf>
    <xf numFmtId="1" fontId="5" fillId="0" borderId="3" xfId="0" applyNumberFormat="1" applyFont="1" applyBorder="1" applyAlignment="1"/>
    <xf numFmtId="180" fontId="5" fillId="0" borderId="3" xfId="0" applyNumberFormat="1" applyFont="1" applyBorder="1" applyAlignment="1"/>
    <xf numFmtId="1" fontId="11" fillId="0" borderId="3" xfId="0" applyNumberFormat="1" applyFont="1" applyBorder="1" applyAlignment="1"/>
    <xf numFmtId="1" fontId="10" fillId="0" borderId="3" xfId="0" applyNumberFormat="1" applyFont="1" applyBorder="1" applyAlignment="1"/>
    <xf numFmtId="2" fontId="11" fillId="0" borderId="3" xfId="0" applyNumberFormat="1" applyFont="1" applyBorder="1" applyAlignment="1"/>
    <xf numFmtId="181" fontId="5" fillId="0" borderId="3" xfId="0" applyNumberFormat="1" applyFont="1" applyBorder="1" applyAlignment="1"/>
    <xf numFmtId="2" fontId="0" fillId="0" borderId="2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176" fontId="10" fillId="0" borderId="3" xfId="0" applyNumberFormat="1" applyFont="1" applyFill="1" applyBorder="1" applyAlignment="1"/>
    <xf numFmtId="1" fontId="5" fillId="0" borderId="3" xfId="0" applyNumberFormat="1" applyFont="1" applyFill="1" applyBorder="1" applyAlignment="1"/>
    <xf numFmtId="176" fontId="0" fillId="0" borderId="2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10" fillId="0" borderId="3" xfId="0" applyNumberFormat="1" applyFont="1" applyFill="1" applyBorder="1" applyAlignment="1"/>
    <xf numFmtId="179" fontId="0" fillId="3" borderId="0" xfId="0" applyNumberFormat="1" applyFill="1" applyAlignment="1"/>
    <xf numFmtId="0" fontId="0" fillId="0" borderId="0" xfId="0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3" fillId="3" borderId="0" xfId="0" applyFont="1" applyFill="1" applyBorder="1" applyAlignment="1"/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1" fontId="5" fillId="0" borderId="4" xfId="0" applyNumberFormat="1" applyFont="1" applyBorder="1" applyAlignment="1"/>
    <xf numFmtId="0" fontId="0" fillId="0" borderId="1" xfId="0" applyBorder="1">
      <alignment vertical="center"/>
    </xf>
    <xf numFmtId="0" fontId="3" fillId="4" borderId="0" xfId="0" applyFont="1" applyFill="1" applyBorder="1" applyAlignment="1"/>
    <xf numFmtId="0" fontId="0" fillId="4" borderId="0" xfId="0" applyFill="1" applyBorder="1" applyAlignment="1"/>
    <xf numFmtId="0" fontId="3" fillId="4" borderId="1" xfId="0" applyFont="1" applyFill="1" applyBorder="1" applyAlignment="1"/>
    <xf numFmtId="0" fontId="0" fillId="4" borderId="1" xfId="0" applyFill="1" applyBorder="1">
      <alignment vertical="center"/>
    </xf>
    <xf numFmtId="176" fontId="0" fillId="4" borderId="1" xfId="0" applyNumberFormat="1" applyFill="1" applyBorder="1" applyAlignment="1"/>
    <xf numFmtId="0" fontId="0" fillId="4" borderId="1" xfId="0" applyFill="1" applyBorder="1" applyAlignment="1">
      <alignment vertical="center"/>
    </xf>
    <xf numFmtId="0" fontId="0" fillId="4" borderId="0" xfId="0" applyFill="1" applyAlignment="1"/>
    <xf numFmtId="0" fontId="3" fillId="5" borderId="0" xfId="0" applyFont="1" applyFill="1" applyBorder="1" applyAlignment="1"/>
    <xf numFmtId="0" fontId="1" fillId="5" borderId="0" xfId="0" applyFont="1" applyFill="1" applyBorder="1" applyAlignment="1"/>
    <xf numFmtId="0" fontId="0" fillId="5" borderId="0" xfId="0" applyFill="1" applyBorder="1" applyAlignment="1">
      <alignment vertical="center"/>
    </xf>
    <xf numFmtId="0" fontId="0" fillId="5" borderId="0" xfId="0" applyFill="1" applyBorder="1" applyAlignment="1"/>
    <xf numFmtId="0" fontId="8" fillId="5" borderId="0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76" fontId="0" fillId="5" borderId="1" xfId="0" applyNumberFormat="1" applyFill="1" applyBorder="1" applyAlignment="1">
      <alignment vertical="center"/>
    </xf>
    <xf numFmtId="177" fontId="10" fillId="5" borderId="1" xfId="0" applyNumberFormat="1" applyFont="1" applyFill="1" applyBorder="1" applyAlignment="1"/>
    <xf numFmtId="0" fontId="0" fillId="5" borderId="1" xfId="0" applyFill="1" applyBorder="1">
      <alignment vertical="center"/>
    </xf>
    <xf numFmtId="0" fontId="0" fillId="5" borderId="0" xfId="0" applyFill="1" applyAlignment="1"/>
    <xf numFmtId="0" fontId="1" fillId="5" borderId="0" xfId="0" applyFont="1" applyFill="1" applyAlignment="1"/>
    <xf numFmtId="0" fontId="0" fillId="5" borderId="0" xfId="0" applyFill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>
      <alignment vertical="center"/>
    </xf>
    <xf numFmtId="183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1"/>
  <sheetViews>
    <sheetView tabSelected="1" zoomScale="115" zoomScaleNormal="115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2" sqref="L22"/>
    </sheetView>
  </sheetViews>
  <sheetFormatPr defaultColWidth="13" defaultRowHeight="13.5" x14ac:dyDescent="0.15"/>
  <cols>
    <col min="1" max="1" width="6" style="7" customWidth="1"/>
    <col min="2" max="2" width="13" style="8"/>
    <col min="3" max="3" width="13" style="1"/>
    <col min="4" max="4" width="10.25" style="1" customWidth="1"/>
    <col min="5" max="5" width="14.125" style="2" customWidth="1"/>
    <col min="6" max="6" width="17.625" style="2" customWidth="1"/>
    <col min="7" max="7" width="13" style="2" customWidth="1"/>
    <col min="8" max="8" width="8.875" style="2" customWidth="1"/>
    <col min="9" max="11" width="8.875" style="7" customWidth="1"/>
    <col min="12" max="12" width="16.5" style="81" customWidth="1"/>
    <col min="13" max="13" width="20.125" style="82" customWidth="1"/>
    <col min="14" max="14" width="16.25" style="83" customWidth="1"/>
    <col min="15" max="15" width="10.75" style="83" customWidth="1"/>
    <col min="16" max="18" width="13" style="68" customWidth="1"/>
    <col min="19" max="20" width="13" style="3"/>
    <col min="21" max="22" width="14.625" style="3" customWidth="1"/>
    <col min="23" max="24" width="15.75" style="3" customWidth="1"/>
    <col min="25" max="26" width="14.625" style="3" customWidth="1"/>
    <col min="27" max="30" width="13" style="4" customWidth="1"/>
    <col min="31" max="31" width="13" style="5" customWidth="1"/>
    <col min="32" max="32" width="13" style="6"/>
    <col min="33" max="33" width="13" style="5"/>
    <col min="34" max="35" width="13" style="4" customWidth="1"/>
    <col min="36" max="36" width="13" style="6" customWidth="1"/>
    <col min="37" max="37" width="13" style="6"/>
    <col min="38" max="38" width="13" style="4"/>
    <col min="39" max="39" width="13" style="6"/>
    <col min="40" max="16384" width="13" style="3"/>
  </cols>
  <sheetData>
    <row r="1" spans="1:39" x14ac:dyDescent="0.15">
      <c r="A1" s="47"/>
      <c r="B1" s="48" t="s">
        <v>1</v>
      </c>
      <c r="C1" s="46"/>
      <c r="D1" s="46"/>
      <c r="E1" s="51" t="s">
        <v>2</v>
      </c>
      <c r="F1" s="50"/>
      <c r="G1" s="50"/>
      <c r="H1" s="50"/>
      <c r="I1" s="47" t="s">
        <v>3</v>
      </c>
      <c r="J1" s="47"/>
      <c r="K1" s="47"/>
      <c r="L1" s="69" t="s">
        <v>4</v>
      </c>
      <c r="M1" s="70"/>
      <c r="N1" s="71"/>
      <c r="O1" s="71"/>
      <c r="P1" s="62" t="s">
        <v>5</v>
      </c>
      <c r="Q1" s="62"/>
      <c r="R1" s="62"/>
      <c r="S1" s="52" t="s">
        <v>6</v>
      </c>
      <c r="T1" s="52"/>
      <c r="U1" s="59"/>
      <c r="V1" s="59"/>
      <c r="W1" s="59"/>
      <c r="X1" s="59"/>
      <c r="Y1" s="59"/>
      <c r="Z1" s="59"/>
      <c r="AA1" s="56" t="s">
        <v>7</v>
      </c>
      <c r="AB1" s="56"/>
      <c r="AC1" s="56"/>
      <c r="AD1" s="56"/>
      <c r="AE1" s="57"/>
      <c r="AF1" s="58"/>
      <c r="AG1" s="57"/>
      <c r="AH1" s="56"/>
      <c r="AI1" s="56"/>
      <c r="AJ1" s="58"/>
      <c r="AK1" s="58"/>
      <c r="AL1" s="56"/>
      <c r="AM1" s="58"/>
    </row>
    <row r="2" spans="1:39" x14ac:dyDescent="0.15">
      <c r="A2" s="44"/>
      <c r="B2" s="45"/>
      <c r="C2" s="46"/>
      <c r="D2" s="46"/>
      <c r="E2" s="50"/>
      <c r="F2" s="50"/>
      <c r="G2" s="50"/>
      <c r="H2" s="50"/>
      <c r="I2" s="44"/>
      <c r="J2" s="44"/>
      <c r="K2" s="44"/>
      <c r="L2" s="72"/>
      <c r="M2" s="70" t="s">
        <v>8</v>
      </c>
      <c r="N2" s="71"/>
      <c r="O2" s="71"/>
      <c r="P2" s="63"/>
      <c r="Q2" s="63"/>
      <c r="R2" s="63"/>
      <c r="S2" s="52" t="s">
        <v>10</v>
      </c>
      <c r="T2" s="52" t="s">
        <v>9</v>
      </c>
      <c r="U2" s="52" t="s">
        <v>11</v>
      </c>
      <c r="V2" s="52" t="s">
        <v>14</v>
      </c>
      <c r="W2" s="52" t="s">
        <v>12</v>
      </c>
      <c r="X2" s="52" t="s">
        <v>13</v>
      </c>
      <c r="Y2" s="52" t="s">
        <v>16</v>
      </c>
      <c r="Z2" s="52" t="s">
        <v>15</v>
      </c>
      <c r="AA2" s="55" t="s">
        <v>17</v>
      </c>
      <c r="AB2" s="56" t="s">
        <v>18</v>
      </c>
      <c r="AC2" s="56" t="s">
        <v>19</v>
      </c>
      <c r="AD2" s="56" t="s">
        <v>20</v>
      </c>
      <c r="AE2" s="57" t="s">
        <v>21</v>
      </c>
      <c r="AF2" s="58"/>
      <c r="AG2" s="57"/>
      <c r="AH2" s="56" t="s">
        <v>22</v>
      </c>
      <c r="AI2" s="56" t="s">
        <v>23</v>
      </c>
      <c r="AJ2" s="58"/>
      <c r="AK2" s="58" t="s">
        <v>24</v>
      </c>
      <c r="AL2" s="56" t="s">
        <v>25</v>
      </c>
      <c r="AM2" s="58"/>
    </row>
    <row r="3" spans="1:39" x14ac:dyDescent="0.15">
      <c r="A3" s="47" t="s">
        <v>26</v>
      </c>
      <c r="B3" s="48" t="s">
        <v>27</v>
      </c>
      <c r="C3" s="49" t="s">
        <v>28</v>
      </c>
      <c r="D3" s="49" t="s">
        <v>29</v>
      </c>
      <c r="E3" s="51" t="s">
        <v>30</v>
      </c>
      <c r="F3" s="51" t="s">
        <v>31</v>
      </c>
      <c r="G3" s="51" t="s">
        <v>32</v>
      </c>
      <c r="H3" s="51" t="s">
        <v>33</v>
      </c>
      <c r="I3" s="47" t="s">
        <v>34</v>
      </c>
      <c r="J3" s="47" t="s">
        <v>35</v>
      </c>
      <c r="K3" s="47" t="s">
        <v>36</v>
      </c>
      <c r="L3" s="69" t="s">
        <v>37</v>
      </c>
      <c r="M3" s="73" t="s">
        <v>38</v>
      </c>
      <c r="N3" s="74" t="s">
        <v>32</v>
      </c>
      <c r="O3" s="74" t="s">
        <v>39</v>
      </c>
      <c r="P3" s="62" t="s">
        <v>40</v>
      </c>
      <c r="Q3" s="62" t="s">
        <v>41</v>
      </c>
      <c r="R3" s="62" t="s">
        <v>42</v>
      </c>
      <c r="S3" s="53" t="s">
        <v>44</v>
      </c>
      <c r="T3" s="53" t="s">
        <v>43</v>
      </c>
      <c r="U3" s="54" t="s">
        <v>45</v>
      </c>
      <c r="V3" s="52" t="s">
        <v>48</v>
      </c>
      <c r="W3" s="52" t="s">
        <v>46</v>
      </c>
      <c r="X3" s="52" t="s">
        <v>47</v>
      </c>
      <c r="Y3" s="52" t="s">
        <v>50</v>
      </c>
      <c r="Z3" s="52" t="s">
        <v>49</v>
      </c>
      <c r="AA3" s="55" t="s">
        <v>51</v>
      </c>
      <c r="AB3" s="56" t="s">
        <v>52</v>
      </c>
      <c r="AC3" s="56" t="s">
        <v>53</v>
      </c>
      <c r="AD3" s="56" t="s">
        <v>54</v>
      </c>
      <c r="AE3" s="57" t="s">
        <v>55</v>
      </c>
      <c r="AF3" s="58" t="s">
        <v>56</v>
      </c>
      <c r="AG3" s="57" t="s">
        <v>57</v>
      </c>
      <c r="AH3" s="56" t="s">
        <v>58</v>
      </c>
      <c r="AI3" s="56" t="s">
        <v>59</v>
      </c>
      <c r="AJ3" s="58" t="s">
        <v>60</v>
      </c>
      <c r="AK3" s="58" t="s">
        <v>61</v>
      </c>
      <c r="AL3" s="56" t="s">
        <v>62</v>
      </c>
      <c r="AM3" s="58" t="s">
        <v>63</v>
      </c>
    </row>
    <row r="4" spans="1:39" x14ac:dyDescent="0.15">
      <c r="A4" s="9" t="s">
        <v>64</v>
      </c>
      <c r="B4" s="10" t="s">
        <v>0</v>
      </c>
      <c r="C4" s="11" t="s">
        <v>65</v>
      </c>
      <c r="D4" s="11" t="s">
        <v>66</v>
      </c>
      <c r="E4" s="12" t="s">
        <v>67</v>
      </c>
      <c r="F4" s="12" t="s">
        <v>68</v>
      </c>
      <c r="G4" s="12" t="s">
        <v>69</v>
      </c>
      <c r="H4" s="12" t="s">
        <v>70</v>
      </c>
      <c r="I4" s="9" t="s">
        <v>71</v>
      </c>
      <c r="J4" s="9" t="s">
        <v>72</v>
      </c>
      <c r="K4" s="9" t="s">
        <v>73</v>
      </c>
      <c r="L4" s="75" t="s">
        <v>74</v>
      </c>
      <c r="M4" s="76" t="s">
        <v>75</v>
      </c>
      <c r="N4" s="77" t="s">
        <v>76</v>
      </c>
      <c r="O4" s="77" t="s">
        <v>77</v>
      </c>
      <c r="P4" s="64" t="s">
        <v>78</v>
      </c>
      <c r="Q4" s="64" t="s">
        <v>79</v>
      </c>
      <c r="R4" s="64" t="s">
        <v>80</v>
      </c>
      <c r="S4" s="13" t="s">
        <v>82</v>
      </c>
      <c r="T4" s="13" t="s">
        <v>81</v>
      </c>
      <c r="U4" s="14" t="s">
        <v>83</v>
      </c>
      <c r="V4" s="15" t="s">
        <v>86</v>
      </c>
      <c r="W4" s="15" t="s">
        <v>84</v>
      </c>
      <c r="X4" s="15" t="s">
        <v>85</v>
      </c>
      <c r="Y4" s="16" t="s">
        <v>88</v>
      </c>
      <c r="Z4" s="15" t="s">
        <v>87</v>
      </c>
      <c r="AA4" s="17" t="s">
        <v>89</v>
      </c>
      <c r="AB4" s="18" t="s">
        <v>90</v>
      </c>
      <c r="AC4" s="18" t="s">
        <v>91</v>
      </c>
      <c r="AD4" s="18" t="s">
        <v>92</v>
      </c>
      <c r="AE4" s="19" t="s">
        <v>93</v>
      </c>
      <c r="AF4" s="20" t="s">
        <v>94</v>
      </c>
      <c r="AG4" s="19" t="s">
        <v>95</v>
      </c>
      <c r="AH4" s="18" t="s">
        <v>96</v>
      </c>
      <c r="AI4" s="18" t="s">
        <v>97</v>
      </c>
      <c r="AJ4" s="21" t="s">
        <v>98</v>
      </c>
      <c r="AK4" s="21" t="s">
        <v>99</v>
      </c>
      <c r="AL4" s="18" t="s">
        <v>100</v>
      </c>
      <c r="AM4" s="21" t="s">
        <v>101</v>
      </c>
    </row>
    <row r="5" spans="1:39" x14ac:dyDescent="0.15">
      <c r="A5" s="22">
        <v>1</v>
      </c>
      <c r="B5" s="23" t="s">
        <v>105</v>
      </c>
      <c r="C5" s="25">
        <v>22.2</v>
      </c>
      <c r="D5" s="24">
        <v>1</v>
      </c>
      <c r="E5" s="26">
        <v>12.5</v>
      </c>
      <c r="F5" s="26">
        <f>E5*C5</f>
        <v>277.5</v>
      </c>
      <c r="G5" s="26">
        <v>42.6</v>
      </c>
      <c r="H5" s="26">
        <v>33.700000000000003</v>
      </c>
      <c r="I5" s="27">
        <v>42599</v>
      </c>
      <c r="J5" s="27">
        <v>42522</v>
      </c>
      <c r="K5" s="28">
        <f>I5-J5</f>
        <v>77</v>
      </c>
      <c r="L5" s="78">
        <v>11.8</v>
      </c>
      <c r="M5" s="79">
        <f>L5*C5</f>
        <v>261.95999999999998</v>
      </c>
      <c r="N5" s="80">
        <v>88.9</v>
      </c>
      <c r="O5" s="80">
        <v>0</v>
      </c>
      <c r="P5" s="65">
        <v>13.5</v>
      </c>
      <c r="Q5" s="65">
        <v>33.5</v>
      </c>
      <c r="R5" s="66">
        <f>Q5/P5</f>
        <v>2.4814814814814814</v>
      </c>
      <c r="S5" s="61">
        <v>290.8</v>
      </c>
      <c r="T5" s="41">
        <v>128.30000000000001</v>
      </c>
      <c r="U5" s="61">
        <v>5.4</v>
      </c>
      <c r="V5" s="61">
        <v>14.7</v>
      </c>
      <c r="W5" s="61">
        <v>1.74</v>
      </c>
      <c r="X5" s="61">
        <v>1.96</v>
      </c>
      <c r="Y5" s="61">
        <v>11.6</v>
      </c>
      <c r="Z5" s="61">
        <v>0.46</v>
      </c>
      <c r="AA5" s="60">
        <f>S5/10*C5</f>
        <v>645.57600000000002</v>
      </c>
      <c r="AB5" s="30">
        <f>SUM(T5:Z5)/10*C5</f>
        <v>364.43520000000007</v>
      </c>
      <c r="AC5" s="31">
        <f>SUM(V5:X5)/SUM(U5:Z5)</f>
        <v>0.51310652537646395</v>
      </c>
      <c r="AD5" s="30">
        <f>AB5*AC5</f>
        <v>186.99407919687675</v>
      </c>
      <c r="AE5" s="32">
        <f>AA5+AB5</f>
        <v>1010.0112000000001</v>
      </c>
      <c r="AF5" s="33">
        <f>AD5*100/(100-14)</f>
        <v>217.43497581032179</v>
      </c>
      <c r="AG5" s="34">
        <f>AD5/AE5</f>
        <v>0.1851405996259019</v>
      </c>
      <c r="AH5" s="35">
        <f>SUM(W5:X5)/200</f>
        <v>1.8500000000000003E-2</v>
      </c>
      <c r="AI5" s="35">
        <f>Z5/100</f>
        <v>4.5999999999999999E-3</v>
      </c>
      <c r="AJ5" s="38">
        <f>AH5*100/(100-14)*1000</f>
        <v>21.511627906976749</v>
      </c>
      <c r="AK5" s="38">
        <f>SUM(V5:X5)/AH5/(SUM(Y5:Z5)/AI5+SUM(V5:X5)/AH5)*100</f>
        <v>27.502843216896828</v>
      </c>
      <c r="AL5" s="39">
        <f>AD5/AH5/AK5*100</f>
        <v>36751.793205460854</v>
      </c>
      <c r="AM5" s="38">
        <f>AL5/M5</f>
        <v>140.29543901916651</v>
      </c>
    </row>
    <row r="6" spans="1:39" x14ac:dyDescent="0.15">
      <c r="A6" s="22">
        <v>2</v>
      </c>
      <c r="B6" s="23" t="s">
        <v>109</v>
      </c>
      <c r="C6" s="25">
        <v>22.2</v>
      </c>
      <c r="D6" s="24">
        <v>1</v>
      </c>
      <c r="E6" s="26">
        <v>25.5</v>
      </c>
      <c r="F6" s="26">
        <f>E6*C6</f>
        <v>566.1</v>
      </c>
      <c r="G6" s="26">
        <v>53.6</v>
      </c>
      <c r="H6" s="26">
        <v>37.6</v>
      </c>
      <c r="I6" s="27">
        <v>42612</v>
      </c>
      <c r="J6" s="27">
        <v>42522</v>
      </c>
      <c r="K6" s="28">
        <f>I6-J6</f>
        <v>90</v>
      </c>
      <c r="L6" s="78">
        <v>11.6</v>
      </c>
      <c r="M6" s="79">
        <f>L6*C6</f>
        <v>257.52</v>
      </c>
      <c r="N6" s="80">
        <v>134.30000000000001</v>
      </c>
      <c r="O6" s="80">
        <v>2</v>
      </c>
      <c r="P6" s="65">
        <v>8</v>
      </c>
      <c r="Q6" s="65">
        <v>32</v>
      </c>
      <c r="R6" s="66">
        <f>Q6/P6</f>
        <v>4</v>
      </c>
      <c r="S6" s="61">
        <v>321.60000000000002</v>
      </c>
      <c r="T6" s="41">
        <v>309.2</v>
      </c>
      <c r="U6" s="61">
        <v>3.9</v>
      </c>
      <c r="V6" s="61">
        <v>58.5</v>
      </c>
      <c r="W6" s="61">
        <v>2.3199999999999998</v>
      </c>
      <c r="X6" s="61">
        <v>2.29</v>
      </c>
      <c r="Y6" s="61">
        <v>1.1299999999999999</v>
      </c>
      <c r="Z6" s="61">
        <v>0.53</v>
      </c>
      <c r="AA6" s="60">
        <f>S6/10*C6</f>
        <v>713.95200000000011</v>
      </c>
      <c r="AB6" s="30">
        <f>SUM(T6:Z6)/10*C6</f>
        <v>838.87139999999977</v>
      </c>
      <c r="AC6" s="31">
        <f>SUM(V6:X6)/SUM(U6:Z6)</f>
        <v>0.91903305664773549</v>
      </c>
      <c r="AD6" s="30">
        <f>AB6*AC6</f>
        <v>770.95054687636491</v>
      </c>
      <c r="AE6" s="32">
        <f>AA6+AB6</f>
        <v>1552.8233999999998</v>
      </c>
      <c r="AF6" s="33">
        <f>AD6*100/(100-14)</f>
        <v>896.45412427484302</v>
      </c>
      <c r="AG6" s="34">
        <f>AD6/AE6</f>
        <v>0.49648308164107074</v>
      </c>
      <c r="AH6" s="35">
        <f>SUM(W6:X6)/200</f>
        <v>2.3049999999999998E-2</v>
      </c>
      <c r="AI6" s="35">
        <f>Z6/100</f>
        <v>5.3E-3</v>
      </c>
      <c r="AJ6" s="38">
        <f>AH6*100/(100-14)*1000</f>
        <v>26.802325581395348</v>
      </c>
      <c r="AK6" s="38">
        <f>SUM(V6:X6)/AH6/(SUM(Y6:Z6)/AI6+SUM(V6:X6)/AH6)*100</f>
        <v>89.734832835228289</v>
      </c>
      <c r="AL6" s="39">
        <f>AD6/AH6/AK6*100</f>
        <v>37273.01576506588</v>
      </c>
      <c r="AM6" s="38">
        <f>AL6/M6</f>
        <v>144.73833397431611</v>
      </c>
    </row>
    <row r="7" spans="1:39" x14ac:dyDescent="0.15">
      <c r="A7" s="22">
        <v>3</v>
      </c>
      <c r="B7" s="23" t="s">
        <v>108</v>
      </c>
      <c r="C7" s="25">
        <v>11.1</v>
      </c>
      <c r="D7" s="24">
        <v>1</v>
      </c>
      <c r="E7" s="26">
        <v>22.8</v>
      </c>
      <c r="F7" s="26">
        <f>E7*C7</f>
        <v>253.08</v>
      </c>
      <c r="G7" s="26">
        <v>47.8</v>
      </c>
      <c r="H7" s="26">
        <v>35.9</v>
      </c>
      <c r="I7" s="27">
        <v>42612</v>
      </c>
      <c r="J7" s="27">
        <v>42522</v>
      </c>
      <c r="K7" s="28">
        <f>I7-J7</f>
        <v>90</v>
      </c>
      <c r="L7" s="78">
        <v>22.2</v>
      </c>
      <c r="M7" s="79">
        <f>L7*C7</f>
        <v>246.42</v>
      </c>
      <c r="N7" s="77">
        <v>116.7</v>
      </c>
      <c r="O7" s="77">
        <v>0</v>
      </c>
      <c r="P7" s="67">
        <v>10.5</v>
      </c>
      <c r="Q7" s="67">
        <v>39.5</v>
      </c>
      <c r="R7" s="66">
        <f>Q7/P7</f>
        <v>3.7619047619047619</v>
      </c>
      <c r="S7" s="41">
        <v>532.90000000000009</v>
      </c>
      <c r="T7" s="41">
        <v>322.8</v>
      </c>
      <c r="U7" s="84">
        <v>6.8</v>
      </c>
      <c r="V7" s="37">
        <v>68.3</v>
      </c>
      <c r="W7" s="37">
        <v>2.17</v>
      </c>
      <c r="X7" s="37">
        <v>2.13</v>
      </c>
      <c r="Y7" s="37">
        <v>9.77</v>
      </c>
      <c r="Z7" s="37">
        <v>0.47</v>
      </c>
      <c r="AA7" s="60">
        <f>S7/10*C7</f>
        <v>591.51900000000001</v>
      </c>
      <c r="AB7" s="30">
        <f>SUM(T7:Z7)/10*C7</f>
        <v>457.80840000000006</v>
      </c>
      <c r="AC7" s="31">
        <f>SUM(V7:X7)/SUM(U7:Z7)</f>
        <v>0.80990629183400276</v>
      </c>
      <c r="AD7" s="30">
        <f>AB7*AC7</f>
        <v>370.78190361445792</v>
      </c>
      <c r="AE7" s="32">
        <f>AA7+AB7</f>
        <v>1049.3274000000001</v>
      </c>
      <c r="AF7" s="42">
        <f>AD7*100/(100-14)</f>
        <v>431.14174838890455</v>
      </c>
      <c r="AG7" s="34">
        <f>AD7/AE7</f>
        <v>0.35335196966595733</v>
      </c>
      <c r="AH7" s="35">
        <f>SUM(W7:X7)/200</f>
        <v>2.1499999999999998E-2</v>
      </c>
      <c r="AI7" s="35">
        <f>Z7/100</f>
        <v>4.6999999999999993E-3</v>
      </c>
      <c r="AJ7" s="38">
        <f>AH7*100/(100-14)*1000</f>
        <v>24.999999999999996</v>
      </c>
      <c r="AK7" s="38">
        <f>SUM(V7:X7)/AH7/(SUM(Y7:Z7)/AI7+SUM(V7:X7)/AH7)*100</f>
        <v>60.782357761231253</v>
      </c>
      <c r="AL7" s="39">
        <f>AD7/AH7/AK7*100</f>
        <v>28372.821606068021</v>
      </c>
      <c r="AM7" s="38">
        <f>AL7/M7</f>
        <v>115.14009254958211</v>
      </c>
    </row>
    <row r="8" spans="1:39" x14ac:dyDescent="0.15">
      <c r="A8" s="22">
        <v>4</v>
      </c>
      <c r="B8" s="23" t="s">
        <v>103</v>
      </c>
      <c r="C8" s="25">
        <v>11.1</v>
      </c>
      <c r="D8" s="24">
        <v>1</v>
      </c>
      <c r="E8" s="26">
        <v>21.7</v>
      </c>
      <c r="F8" s="26">
        <f>E8*C8</f>
        <v>240.86999999999998</v>
      </c>
      <c r="G8" s="26">
        <v>61.5</v>
      </c>
      <c r="H8" s="26">
        <v>32.700000000000003</v>
      </c>
      <c r="I8" s="27">
        <v>42596</v>
      </c>
      <c r="J8" s="27">
        <v>42522</v>
      </c>
      <c r="K8" s="28">
        <f>I8-J8</f>
        <v>74</v>
      </c>
      <c r="L8" s="78">
        <v>17.3</v>
      </c>
      <c r="M8" s="79">
        <f>L8*C8</f>
        <v>192.03</v>
      </c>
      <c r="N8" s="77">
        <v>109.5</v>
      </c>
      <c r="O8" s="77">
        <v>0</v>
      </c>
      <c r="P8" s="67">
        <v>10.5</v>
      </c>
      <c r="Q8" s="67">
        <v>22</v>
      </c>
      <c r="R8" s="66">
        <f>Q8/P8</f>
        <v>2.0952380952380953</v>
      </c>
      <c r="S8" s="41">
        <v>461.9</v>
      </c>
      <c r="T8" s="41">
        <v>327.3</v>
      </c>
      <c r="U8" s="84">
        <v>3.5</v>
      </c>
      <c r="V8" s="37">
        <v>72.099999999999994</v>
      </c>
      <c r="W8" s="37">
        <v>2.37</v>
      </c>
      <c r="X8" s="37">
        <v>2.39</v>
      </c>
      <c r="Y8" s="37">
        <v>2.78</v>
      </c>
      <c r="Z8" s="37">
        <v>1.1000000000000001</v>
      </c>
      <c r="AA8" s="60">
        <f>S8/10*C8</f>
        <v>512.70899999999995</v>
      </c>
      <c r="AB8" s="30">
        <f>SUM(T8:Z8)/10*C8</f>
        <v>456.80939999999993</v>
      </c>
      <c r="AC8" s="31">
        <f>SUM(V8:X8)/SUM(U8:Z8)</f>
        <v>0.91239316239316248</v>
      </c>
      <c r="AD8" s="30">
        <f>AB8*AC8</f>
        <v>416.78977307692304</v>
      </c>
      <c r="AE8" s="32">
        <f>AA8+AB8</f>
        <v>969.51839999999993</v>
      </c>
      <c r="AF8" s="42">
        <f>AD8*100/(100-14)</f>
        <v>484.63927101967789</v>
      </c>
      <c r="AG8" s="34">
        <f>AD8/AE8</f>
        <v>0.42989361839540441</v>
      </c>
      <c r="AH8" s="35">
        <f>SUM(W8:X8)/200</f>
        <v>2.3799999999999998E-2</v>
      </c>
      <c r="AI8" s="35">
        <f>Z8/100</f>
        <v>1.1000000000000001E-2</v>
      </c>
      <c r="AJ8" s="38">
        <f>AH8*100/(100-14)*1000</f>
        <v>27.674418604651162</v>
      </c>
      <c r="AK8" s="38">
        <f>SUM(V8:X8)/AH8/(SUM(Y8:Z8)/AI8+SUM(V8:X8)/AH8)*100</f>
        <v>90.15316633326367</v>
      </c>
      <c r="AL8" s="39">
        <f>AD8/AH8/AK8*100</f>
        <v>19424.914344805522</v>
      </c>
      <c r="AM8" s="38">
        <f>AL8/M8</f>
        <v>101.15562331305276</v>
      </c>
    </row>
    <row r="9" spans="1:39" x14ac:dyDescent="0.15">
      <c r="A9" s="22">
        <v>5</v>
      </c>
      <c r="B9" s="23" t="s">
        <v>102</v>
      </c>
      <c r="C9" s="25">
        <v>22.2</v>
      </c>
      <c r="D9" s="24">
        <v>1</v>
      </c>
      <c r="E9" s="26">
        <v>13.2</v>
      </c>
      <c r="F9" s="26">
        <f>E9*C9</f>
        <v>293.03999999999996</v>
      </c>
      <c r="G9" s="26">
        <v>63.7</v>
      </c>
      <c r="H9" s="26">
        <v>32.700000000000003</v>
      </c>
      <c r="I9" s="27">
        <v>42596</v>
      </c>
      <c r="J9" s="27">
        <v>42522</v>
      </c>
      <c r="K9" s="28">
        <f>I9-J9</f>
        <v>74</v>
      </c>
      <c r="L9" s="78">
        <v>10.199999999999999</v>
      </c>
      <c r="M9" s="79">
        <f>L9*C9</f>
        <v>226.43999999999997</v>
      </c>
      <c r="N9" s="77">
        <v>101.1</v>
      </c>
      <c r="O9" s="77">
        <v>0</v>
      </c>
      <c r="P9" s="67">
        <v>10</v>
      </c>
      <c r="Q9" s="67">
        <v>23.5</v>
      </c>
      <c r="R9" s="66">
        <f>Q9/P9</f>
        <v>2.35</v>
      </c>
      <c r="S9" s="41">
        <v>234.09999999999997</v>
      </c>
      <c r="T9" s="41">
        <v>155.10000000000002</v>
      </c>
      <c r="U9" s="84">
        <v>1.5</v>
      </c>
      <c r="V9" s="37">
        <v>27.5</v>
      </c>
      <c r="W9" s="37">
        <v>2.2599999999999998</v>
      </c>
      <c r="X9" s="37">
        <v>2.2799999999999998</v>
      </c>
      <c r="Y9" s="37">
        <v>5.42</v>
      </c>
      <c r="Z9" s="37">
        <v>1.8</v>
      </c>
      <c r="AA9" s="60">
        <f>S9/10*C9</f>
        <v>519.70199999999988</v>
      </c>
      <c r="AB9" s="30">
        <f>SUM(T9:Z9)/10*C9</f>
        <v>434.80920000000003</v>
      </c>
      <c r="AC9" s="31">
        <f>SUM(V9:X9)/SUM(U9:Z9)</f>
        <v>0.78606476938174685</v>
      </c>
      <c r="AD9" s="30">
        <f>AB9*AC9</f>
        <v>341.78819352306186</v>
      </c>
      <c r="AE9" s="32">
        <f>AA9+AB9</f>
        <v>954.51119999999992</v>
      </c>
      <c r="AF9" s="33">
        <f>AD9*100/(100-14)</f>
        <v>397.42813200356028</v>
      </c>
      <c r="AG9" s="34">
        <f>AD9/AE9</f>
        <v>0.35807667162319506</v>
      </c>
      <c r="AH9" s="35">
        <f>SUM(W9:X9)/200</f>
        <v>2.2699999999999994E-2</v>
      </c>
      <c r="AI9" s="35">
        <f>Z9/100</f>
        <v>1.8000000000000002E-2</v>
      </c>
      <c r="AJ9" s="38">
        <f>AH9*100/(100-14)*1000</f>
        <v>26.395348837209298</v>
      </c>
      <c r="AK9" s="38">
        <f>SUM(V9:X9)/AH9/(SUM(Y9:Z9)/AI9+SUM(V9:X9)/AH9)*100</f>
        <v>77.870523646595942</v>
      </c>
      <c r="AL9" s="39">
        <f>AD9/AH9/AK9*100</f>
        <v>19335.62008865333</v>
      </c>
      <c r="AM9" s="38">
        <f>AL9/M9</f>
        <v>85.389595869339928</v>
      </c>
    </row>
    <row r="10" spans="1:39" x14ac:dyDescent="0.15">
      <c r="A10" s="22">
        <v>6</v>
      </c>
      <c r="B10" s="23" t="s">
        <v>106</v>
      </c>
      <c r="C10" s="25">
        <v>11.1</v>
      </c>
      <c r="D10" s="24">
        <v>1</v>
      </c>
      <c r="E10" s="26">
        <v>32.6</v>
      </c>
      <c r="F10" s="26">
        <f>E10*C10</f>
        <v>361.86</v>
      </c>
      <c r="G10" s="26">
        <v>46.9</v>
      </c>
      <c r="H10" s="26">
        <v>38.700000000000003</v>
      </c>
      <c r="I10" s="27">
        <v>42611</v>
      </c>
      <c r="J10" s="27">
        <v>42522</v>
      </c>
      <c r="K10" s="28">
        <f>I10-J10</f>
        <v>89</v>
      </c>
      <c r="L10" s="78">
        <v>28.7</v>
      </c>
      <c r="M10" s="79">
        <f>L10*C10</f>
        <v>318.57</v>
      </c>
      <c r="N10" s="77">
        <v>87.7</v>
      </c>
      <c r="O10" s="77">
        <v>1</v>
      </c>
      <c r="P10" s="67">
        <v>9.5</v>
      </c>
      <c r="Q10" s="67">
        <v>32.5</v>
      </c>
      <c r="R10" s="66">
        <f>Q10/P10</f>
        <v>3.4210526315789473</v>
      </c>
      <c r="S10" s="41">
        <v>563.70000000000005</v>
      </c>
      <c r="T10" s="41">
        <v>380.7</v>
      </c>
      <c r="U10" s="84">
        <v>8</v>
      </c>
      <c r="V10" s="37">
        <v>71</v>
      </c>
      <c r="W10" s="37">
        <v>2.23</v>
      </c>
      <c r="X10" s="37">
        <v>2.2000000000000002</v>
      </c>
      <c r="Y10" s="37">
        <v>11.21</v>
      </c>
      <c r="Z10" s="37">
        <v>0.41</v>
      </c>
      <c r="AA10" s="60">
        <f>S10/10*C10</f>
        <v>625.70699999999999</v>
      </c>
      <c r="AB10" s="30">
        <f>SUM(T10:Z10)/10*C10</f>
        <v>528.08249999999998</v>
      </c>
      <c r="AC10" s="31">
        <f>SUM(V10:X10)/SUM(U10:Z10)</f>
        <v>0.79358232509205684</v>
      </c>
      <c r="AD10" s="30">
        <f>AB10*AC10</f>
        <v>419.07693819042612</v>
      </c>
      <c r="AE10" s="32">
        <f>AA10+AB10</f>
        <v>1153.7894999999999</v>
      </c>
      <c r="AF10" s="42">
        <f>AD10*100/(100-14)</f>
        <v>487.29876533770482</v>
      </c>
      <c r="AG10" s="34">
        <f>AD10/AE10</f>
        <v>0.36321784709466171</v>
      </c>
      <c r="AH10" s="35">
        <f>SUM(W10:X10)/200</f>
        <v>2.215E-2</v>
      </c>
      <c r="AI10" s="35">
        <f>Z10/100</f>
        <v>4.0999999999999995E-3</v>
      </c>
      <c r="AJ10" s="38">
        <f>AH10*100/(100-14)*1000</f>
        <v>25.755813953488371</v>
      </c>
      <c r="AK10" s="38">
        <f>SUM(V10:X10)/AH10/(SUM(Y10:Z10)/AI10+SUM(V10:X10)/AH10)*100</f>
        <v>54.577814014393468</v>
      </c>
      <c r="AL10" s="39">
        <f>AD10/AH10/AK10*100</f>
        <v>34666.012929326091</v>
      </c>
      <c r="AM10" s="38">
        <f>AL10/M10</f>
        <v>108.81756891523399</v>
      </c>
    </row>
    <row r="11" spans="1:39" x14ac:dyDescent="0.15">
      <c r="A11" s="22">
        <v>7</v>
      </c>
      <c r="B11" s="23" t="s">
        <v>111</v>
      </c>
      <c r="C11" s="25">
        <v>22.2</v>
      </c>
      <c r="D11" s="24">
        <v>1</v>
      </c>
      <c r="E11" s="26">
        <v>18.7</v>
      </c>
      <c r="F11" s="26">
        <f>E11*C11</f>
        <v>415.14</v>
      </c>
      <c r="G11" s="26">
        <v>56.8</v>
      </c>
      <c r="H11" s="26">
        <v>37.9</v>
      </c>
      <c r="I11" s="27">
        <v>42605</v>
      </c>
      <c r="J11" s="27">
        <v>42522</v>
      </c>
      <c r="K11" s="28">
        <f>I11-J11</f>
        <v>83</v>
      </c>
      <c r="L11" s="78">
        <v>11.8</v>
      </c>
      <c r="M11" s="79">
        <f>L11*C11</f>
        <v>261.95999999999998</v>
      </c>
      <c r="N11" s="77">
        <v>103.9</v>
      </c>
      <c r="O11" s="77">
        <v>0</v>
      </c>
      <c r="P11" s="67">
        <v>11</v>
      </c>
      <c r="Q11" s="67">
        <v>39.5</v>
      </c>
      <c r="R11" s="66">
        <f>Q11/P11</f>
        <v>3.5909090909090908</v>
      </c>
      <c r="S11" s="41">
        <v>283.5</v>
      </c>
      <c r="T11" s="41">
        <v>184.10000000000002</v>
      </c>
      <c r="U11" s="40">
        <v>2.9</v>
      </c>
      <c r="V11" s="37">
        <v>53.5</v>
      </c>
      <c r="W11" s="37">
        <v>2.27</v>
      </c>
      <c r="X11" s="37">
        <v>2.2999999999999998</v>
      </c>
      <c r="Y11" s="36">
        <v>3.05</v>
      </c>
      <c r="Z11" s="37">
        <v>1.08</v>
      </c>
      <c r="AA11" s="30">
        <f>S11/10*C11</f>
        <v>629.37</v>
      </c>
      <c r="AB11" s="30">
        <f>SUM(T11:Z11)/10*C11</f>
        <v>553.22400000000016</v>
      </c>
      <c r="AC11" s="31">
        <f>SUM(V11:X11)/SUM(U11:Z11)</f>
        <v>0.89201228878648242</v>
      </c>
      <c r="AD11" s="30">
        <f>AB11*AC11</f>
        <v>493.48260645161309</v>
      </c>
      <c r="AE11" s="32">
        <f>AA11+AB11</f>
        <v>1182.5940000000001</v>
      </c>
      <c r="AF11" s="33">
        <f>AD11*100/(100-14)</f>
        <v>573.81698424606179</v>
      </c>
      <c r="AG11" s="34">
        <f>AD11/AE11</f>
        <v>0.41728827175819688</v>
      </c>
      <c r="AH11" s="35">
        <f>SUM(W11:X11)/200</f>
        <v>2.2850000000000002E-2</v>
      </c>
      <c r="AI11" s="35">
        <f>Z11/100</f>
        <v>1.0800000000000001E-2</v>
      </c>
      <c r="AJ11" s="38">
        <f>AH11*100/(100-14)*1000</f>
        <v>26.569767441860467</v>
      </c>
      <c r="AK11" s="38">
        <f>SUM(V11:X11)/AH11/(SUM(Y11:Z11)/AI11+SUM(V11:X11)/AH11)*100</f>
        <v>86.920716009737689</v>
      </c>
      <c r="AL11" s="39">
        <f>AD11/AH11/AK11*100</f>
        <v>24846.335793406175</v>
      </c>
      <c r="AM11" s="38">
        <f>AL11/M11</f>
        <v>94.847823306635277</v>
      </c>
    </row>
    <row r="12" spans="1:39" x14ac:dyDescent="0.15">
      <c r="A12" s="22">
        <v>8</v>
      </c>
      <c r="B12" s="23" t="s">
        <v>104</v>
      </c>
      <c r="C12" s="25">
        <v>11.1</v>
      </c>
      <c r="D12" s="24">
        <v>1</v>
      </c>
      <c r="E12" s="26">
        <v>24.5</v>
      </c>
      <c r="F12" s="26">
        <f>E12*C12</f>
        <v>271.95</v>
      </c>
      <c r="G12" s="26">
        <v>50.4</v>
      </c>
      <c r="H12" s="26">
        <v>41.4</v>
      </c>
      <c r="I12" s="27">
        <v>42599</v>
      </c>
      <c r="J12" s="27">
        <v>42522</v>
      </c>
      <c r="K12" s="28">
        <f>I12-J12</f>
        <v>77</v>
      </c>
      <c r="L12" s="78">
        <v>16.5</v>
      </c>
      <c r="M12" s="79">
        <f>L12*C12</f>
        <v>183.15</v>
      </c>
      <c r="N12" s="77">
        <v>99.5</v>
      </c>
      <c r="O12" s="77">
        <v>1</v>
      </c>
      <c r="P12" s="67">
        <v>13.5</v>
      </c>
      <c r="Q12" s="67">
        <v>62</v>
      </c>
      <c r="R12" s="66">
        <f>Q12/P12</f>
        <v>4.5925925925925926</v>
      </c>
      <c r="S12" s="41">
        <v>355.2</v>
      </c>
      <c r="T12" s="41">
        <v>521.29999999999995</v>
      </c>
      <c r="U12" s="40">
        <v>8.3000000000000007</v>
      </c>
      <c r="V12" s="37">
        <v>95.7</v>
      </c>
      <c r="W12" s="37">
        <v>2.2000000000000002</v>
      </c>
      <c r="X12" s="37">
        <v>2.19</v>
      </c>
      <c r="Y12" s="36">
        <v>23.01</v>
      </c>
      <c r="Z12" s="37">
        <v>1.01</v>
      </c>
      <c r="AA12" s="30">
        <f>S12/10*C12</f>
        <v>394.27199999999993</v>
      </c>
      <c r="AB12" s="30">
        <f>SUM(T12:Z12)/10*C12</f>
        <v>725.61810000000003</v>
      </c>
      <c r="AC12" s="31">
        <f>SUM(V12:X12)/SUM(U12:Z12)</f>
        <v>0.75590967449588409</v>
      </c>
      <c r="AD12" s="30">
        <f>AB12*AC12</f>
        <v>548.50174177932183</v>
      </c>
      <c r="AE12" s="32">
        <f>AA12+AB12</f>
        <v>1119.8901000000001</v>
      </c>
      <c r="AF12" s="42">
        <f>AD12*100/(100-14)</f>
        <v>637.79272299921138</v>
      </c>
      <c r="AG12" s="34">
        <f>AD12/AE12</f>
        <v>0.48978175785224087</v>
      </c>
      <c r="AH12" s="35">
        <f>SUM(W12:X12)/200</f>
        <v>2.1950000000000004E-2</v>
      </c>
      <c r="AI12" s="35">
        <f>Z12/100</f>
        <v>1.01E-2</v>
      </c>
      <c r="AJ12" s="38">
        <f>AH12*100/(100-14)*1000</f>
        <v>25.523255813953494</v>
      </c>
      <c r="AK12" s="38">
        <f>SUM(V12:X12)/AH12/(SUM(Y12:Z12)/AI12+SUM(V12:X12)/AH12)*100</f>
        <v>65.722479241269355</v>
      </c>
      <c r="AL12" s="39">
        <f>AD12/AH12/AK12*100</f>
        <v>38021.526453313985</v>
      </c>
      <c r="AM12" s="38">
        <f>AL12/M12</f>
        <v>207.59774203283638</v>
      </c>
    </row>
    <row r="13" spans="1:39" x14ac:dyDescent="0.15">
      <c r="A13" s="22">
        <v>9</v>
      </c>
      <c r="B13" s="23" t="s">
        <v>107</v>
      </c>
      <c r="C13" s="25">
        <v>22.2</v>
      </c>
      <c r="D13" s="24">
        <v>1</v>
      </c>
      <c r="E13" s="26">
        <v>21.8</v>
      </c>
      <c r="F13" s="26">
        <f>E13*C13</f>
        <v>483.96</v>
      </c>
      <c r="G13" s="26">
        <v>46</v>
      </c>
      <c r="H13" s="26">
        <v>39.4</v>
      </c>
      <c r="I13" s="27">
        <v>42611</v>
      </c>
      <c r="J13" s="27">
        <v>42522</v>
      </c>
      <c r="K13" s="28">
        <f>I13-J13</f>
        <v>89</v>
      </c>
      <c r="L13" s="78">
        <v>12.2</v>
      </c>
      <c r="M13" s="79">
        <f>L13*C13</f>
        <v>270.83999999999997</v>
      </c>
      <c r="N13" s="77">
        <v>86.7</v>
      </c>
      <c r="O13" s="77">
        <v>0</v>
      </c>
      <c r="P13" s="67">
        <v>9.5</v>
      </c>
      <c r="Q13" s="67">
        <v>35</v>
      </c>
      <c r="R13" s="66">
        <f>Q13/P13</f>
        <v>3.6842105263157894</v>
      </c>
      <c r="S13" s="41">
        <v>303.50000000000006</v>
      </c>
      <c r="T13" s="41">
        <v>201</v>
      </c>
      <c r="U13" s="40">
        <v>3.5</v>
      </c>
      <c r="V13" s="37">
        <v>27.1</v>
      </c>
      <c r="W13" s="37">
        <v>2.1</v>
      </c>
      <c r="X13" s="37">
        <v>2.1800000000000002</v>
      </c>
      <c r="Y13" s="36">
        <v>9.2799999999999994</v>
      </c>
      <c r="Z13" s="37">
        <v>0.57999999999999996</v>
      </c>
      <c r="AA13" s="30">
        <f>S13/10*C13</f>
        <v>673.7700000000001</v>
      </c>
      <c r="AB13" s="30">
        <f>SUM(T13:Z13)/10*C13</f>
        <v>545.54280000000006</v>
      </c>
      <c r="AC13" s="31">
        <f>SUM(V13:X13)/SUM(U13:Z13)</f>
        <v>0.70138578453285649</v>
      </c>
      <c r="AD13" s="30">
        <f>AB13*AC13</f>
        <v>382.63596477425125</v>
      </c>
      <c r="AE13" s="32">
        <f>AA13+AB13</f>
        <v>1219.3128000000002</v>
      </c>
      <c r="AF13" s="33">
        <f>AD13*100/(100-14)</f>
        <v>444.92554043517589</v>
      </c>
      <c r="AG13" s="34">
        <f>AD13/AE13</f>
        <v>0.31381280076306195</v>
      </c>
      <c r="AH13" s="35">
        <f>SUM(W13:X13)/200</f>
        <v>2.1400000000000002E-2</v>
      </c>
      <c r="AI13" s="35">
        <f>Z13/100</f>
        <v>5.7999999999999996E-3</v>
      </c>
      <c r="AJ13" s="38">
        <f>AH13*100/(100-14)*1000</f>
        <v>24.88372093023256</v>
      </c>
      <c r="AK13" s="38">
        <f>SUM(V13:X13)/AH13/(SUM(Y13:Z13)/AI13+SUM(V13:X13)/AH13)*100</f>
        <v>46.310507674144034</v>
      </c>
      <c r="AL13" s="39">
        <f>AD13/AH13/AK13*100</f>
        <v>38609.348434777879</v>
      </c>
      <c r="AM13" s="38">
        <f>AL13/M13</f>
        <v>142.55408519708271</v>
      </c>
    </row>
    <row r="14" spans="1:39" x14ac:dyDescent="0.15">
      <c r="A14" s="22">
        <v>10</v>
      </c>
      <c r="B14" s="23" t="s">
        <v>110</v>
      </c>
      <c r="C14" s="25">
        <v>11.1</v>
      </c>
      <c r="D14" s="24">
        <v>1</v>
      </c>
      <c r="E14" s="26">
        <v>28.6</v>
      </c>
      <c r="F14" s="26">
        <f>E14*C14</f>
        <v>317.45999999999998</v>
      </c>
      <c r="G14" s="26">
        <v>52.4</v>
      </c>
      <c r="H14" s="26">
        <v>43.2</v>
      </c>
      <c r="I14" s="27">
        <v>42605</v>
      </c>
      <c r="J14" s="27">
        <v>42522</v>
      </c>
      <c r="K14" s="28">
        <f>I14-J14</f>
        <v>83</v>
      </c>
      <c r="L14" s="78">
        <v>22.3</v>
      </c>
      <c r="M14" s="79">
        <f>L14*C14</f>
        <v>247.53</v>
      </c>
      <c r="N14" s="77">
        <v>105.2</v>
      </c>
      <c r="O14" s="77">
        <v>0</v>
      </c>
      <c r="P14" s="67">
        <v>11.5</v>
      </c>
      <c r="Q14" s="67">
        <v>25</v>
      </c>
      <c r="R14" s="66">
        <f>Q14/P14</f>
        <v>2.1739130434782608</v>
      </c>
      <c r="S14" s="41">
        <v>596.9</v>
      </c>
      <c r="T14" s="41">
        <v>448.8</v>
      </c>
      <c r="U14" s="40">
        <v>5</v>
      </c>
      <c r="V14" s="37">
        <v>89</v>
      </c>
      <c r="W14" s="37">
        <v>2.4500000000000002</v>
      </c>
      <c r="X14" s="37">
        <v>2.41</v>
      </c>
      <c r="Y14" s="36">
        <v>13.62</v>
      </c>
      <c r="Z14" s="37">
        <v>1.55</v>
      </c>
      <c r="AA14" s="30">
        <f>S14/10*C14</f>
        <v>662.55899999999997</v>
      </c>
      <c r="AB14" s="30">
        <f>SUM(T14:Z14)/10*C14</f>
        <v>624.74129999999991</v>
      </c>
      <c r="AC14" s="31">
        <f>SUM(V14:X14)/SUM(U14:Z14)</f>
        <v>0.82311672366920985</v>
      </c>
      <c r="AD14" s="30">
        <f>AB14*AC14</f>
        <v>514.2350119968429</v>
      </c>
      <c r="AE14" s="32">
        <f>AA14+AB14</f>
        <v>1287.3002999999999</v>
      </c>
      <c r="AF14" s="42">
        <f>AD14*100/(100-14)</f>
        <v>597.94768836842195</v>
      </c>
      <c r="AG14" s="34">
        <f>AD14/AE14</f>
        <v>0.39946779473044708</v>
      </c>
      <c r="AH14" s="35">
        <f>SUM(W14:X14)/200</f>
        <v>2.4300000000000002E-2</v>
      </c>
      <c r="AI14" s="35">
        <f>Z14/100</f>
        <v>1.55E-2</v>
      </c>
      <c r="AJ14" s="38">
        <f>AH14*100/(100-14)*1000</f>
        <v>28.255813953488374</v>
      </c>
      <c r="AK14" s="38">
        <f>SUM(V14:X14)/AH14/(SUM(Y14:Z14)/AI14+SUM(V14:X14)/AH14)*100</f>
        <v>79.783993186583103</v>
      </c>
      <c r="AL14" s="39">
        <f>AD14/AH14/AK14*100</f>
        <v>26524.035467348029</v>
      </c>
      <c r="AM14" s="38">
        <f>AL14/M14</f>
        <v>107.154831605656</v>
      </c>
    </row>
    <row r="15" spans="1:39" x14ac:dyDescent="0.15">
      <c r="A15" s="22">
        <v>11</v>
      </c>
      <c r="B15" s="23" t="s">
        <v>110</v>
      </c>
      <c r="C15" s="25">
        <v>22.2</v>
      </c>
      <c r="D15" s="24">
        <v>2</v>
      </c>
      <c r="E15" s="26">
        <v>17.7</v>
      </c>
      <c r="F15" s="26">
        <f>E15*C15</f>
        <v>392.94</v>
      </c>
      <c r="G15" s="26">
        <v>58.9</v>
      </c>
      <c r="H15" s="26">
        <v>38.200000000000003</v>
      </c>
      <c r="I15" s="27">
        <v>42605</v>
      </c>
      <c r="J15" s="27">
        <v>42522</v>
      </c>
      <c r="K15" s="28">
        <f>I15-J15</f>
        <v>83</v>
      </c>
      <c r="L15" s="78">
        <v>14.1</v>
      </c>
      <c r="M15" s="79">
        <f>L15*C15</f>
        <v>313.02</v>
      </c>
      <c r="N15" s="80">
        <v>111.1</v>
      </c>
      <c r="O15" s="80">
        <v>0</v>
      </c>
      <c r="P15" s="65">
        <v>11</v>
      </c>
      <c r="Q15" s="65">
        <v>26.5</v>
      </c>
      <c r="R15" s="66">
        <f>Q15/P15</f>
        <v>2.4090909090909092</v>
      </c>
      <c r="S15" s="61">
        <v>348.2</v>
      </c>
      <c r="T15" s="41">
        <v>240.2</v>
      </c>
      <c r="U15" s="85">
        <v>3.3</v>
      </c>
      <c r="V15" s="61">
        <v>51.6</v>
      </c>
      <c r="W15" s="61">
        <v>2.33</v>
      </c>
      <c r="X15" s="61">
        <v>2.38</v>
      </c>
      <c r="Y15" s="85">
        <v>6.54</v>
      </c>
      <c r="Z15" s="61">
        <v>1.06</v>
      </c>
      <c r="AA15" s="30">
        <f>S15/10*C15</f>
        <v>773.00400000000002</v>
      </c>
      <c r="AB15" s="30">
        <f>SUM(T15:Z15)/10*C15</f>
        <v>682.4502</v>
      </c>
      <c r="AC15" s="31">
        <f>SUM(V15:X15)/SUM(U15:Z15)</f>
        <v>0.83782175271536963</v>
      </c>
      <c r="AD15" s="30">
        <f>AB15*AC15</f>
        <v>571.77162270495455</v>
      </c>
      <c r="AE15" s="32">
        <f>AA15+AB15</f>
        <v>1455.4542000000001</v>
      </c>
      <c r="AF15" s="42">
        <f>AD15*100/(100-14)</f>
        <v>664.85072407552855</v>
      </c>
      <c r="AG15" s="34">
        <f>AD15/AE15</f>
        <v>0.39284755418958184</v>
      </c>
      <c r="AH15" s="35">
        <f>SUM(W15:X15)/200</f>
        <v>2.3550000000000001E-2</v>
      </c>
      <c r="AI15" s="35">
        <f>Z15/100</f>
        <v>1.06E-2</v>
      </c>
      <c r="AJ15" s="38">
        <f>AH15*100/(100-14)*1000</f>
        <v>27.383720930232556</v>
      </c>
      <c r="AK15" s="38">
        <f>SUM(V15:X15)/AH15/(SUM(Y15:Z15)/AI15+SUM(V15:X15)/AH15)*100</f>
        <v>76.931583546643367</v>
      </c>
      <c r="AL15" s="39">
        <f>AD15/AH15/AK15*100</f>
        <v>31559.274717994616</v>
      </c>
      <c r="AM15" s="38">
        <f>AL15/M15</f>
        <v>100.82191143695169</v>
      </c>
    </row>
    <row r="16" spans="1:39" x14ac:dyDescent="0.15">
      <c r="A16" s="22">
        <v>12</v>
      </c>
      <c r="B16" s="23" t="s">
        <v>106</v>
      </c>
      <c r="C16" s="25">
        <v>11.1</v>
      </c>
      <c r="D16" s="24">
        <v>2</v>
      </c>
      <c r="E16" s="26">
        <v>36.299999999999997</v>
      </c>
      <c r="F16" s="26">
        <f>E16*C16</f>
        <v>402.92999999999995</v>
      </c>
      <c r="G16" s="26">
        <v>50.4</v>
      </c>
      <c r="H16" s="26">
        <v>38.200000000000003</v>
      </c>
      <c r="I16" s="27">
        <v>42611</v>
      </c>
      <c r="J16" s="27">
        <v>42522</v>
      </c>
      <c r="K16" s="28">
        <f>I16-J16</f>
        <v>89</v>
      </c>
      <c r="L16" s="78">
        <v>27.3</v>
      </c>
      <c r="M16" s="79">
        <f>L16*C16</f>
        <v>303.02999999999997</v>
      </c>
      <c r="N16" s="80">
        <v>93.9</v>
      </c>
      <c r="O16" s="80">
        <v>0</v>
      </c>
      <c r="P16" s="65">
        <v>8.5</v>
      </c>
      <c r="Q16" s="65">
        <v>34</v>
      </c>
      <c r="R16" s="66">
        <f>Q16/P16</f>
        <v>4</v>
      </c>
      <c r="S16" s="61">
        <v>686.5</v>
      </c>
      <c r="T16" s="41">
        <v>370.5</v>
      </c>
      <c r="U16" s="85">
        <v>8.1999999999999993</v>
      </c>
      <c r="V16" s="61">
        <v>67.8</v>
      </c>
      <c r="W16" s="61">
        <v>2.1800000000000002</v>
      </c>
      <c r="X16" s="61">
        <v>2.25</v>
      </c>
      <c r="Y16" s="85">
        <v>12.05</v>
      </c>
      <c r="Z16" s="61">
        <v>0.43</v>
      </c>
      <c r="AA16" s="30">
        <f>S16/10*C16</f>
        <v>762.01499999999999</v>
      </c>
      <c r="AB16" s="30">
        <f>SUM(T16:Z16)/10*C16</f>
        <v>514.38509999999997</v>
      </c>
      <c r="AC16" s="31">
        <f>SUM(V16:X16)/SUM(U16:Z16)</f>
        <v>0.77741900764180383</v>
      </c>
      <c r="AD16" s="30">
        <f>AB16*AC16</f>
        <v>399.89275398772998</v>
      </c>
      <c r="AE16" s="32">
        <f>AA16+AB16</f>
        <v>1276.4000999999998</v>
      </c>
      <c r="AF16" s="42">
        <f>AD16*100/(100-14)</f>
        <v>464.99157440433714</v>
      </c>
      <c r="AG16" s="34">
        <f>AD16/AE16</f>
        <v>0.31329733834064261</v>
      </c>
      <c r="AH16" s="35">
        <f>SUM(W16:X16)/200</f>
        <v>2.215E-2</v>
      </c>
      <c r="AI16" s="35">
        <f>Z16/100</f>
        <v>4.3E-3</v>
      </c>
      <c r="AJ16" s="38">
        <f>AH16*100/(100-14)*1000</f>
        <v>25.755813953488371</v>
      </c>
      <c r="AK16" s="38">
        <f>SUM(V16:X16)/AH16/(SUM(Y16:Z16)/AI16+SUM(V16:X16)/AH16)*100</f>
        <v>52.909350772800288</v>
      </c>
      <c r="AL16" s="39">
        <f>AD16/AH16/AK16*100</f>
        <v>34122.227309164256</v>
      </c>
      <c r="AM16" s="38">
        <f>AL16/M16</f>
        <v>112.60346272370478</v>
      </c>
    </row>
    <row r="17" spans="1:39" x14ac:dyDescent="0.15">
      <c r="A17" s="22">
        <v>13</v>
      </c>
      <c r="B17" s="23" t="s">
        <v>106</v>
      </c>
      <c r="C17" s="25">
        <v>22.2</v>
      </c>
      <c r="D17" s="24">
        <v>2</v>
      </c>
      <c r="E17" s="26">
        <v>23.3</v>
      </c>
      <c r="F17" s="26">
        <f>E17*C17</f>
        <v>517.26</v>
      </c>
      <c r="G17" s="26">
        <v>48.8</v>
      </c>
      <c r="H17" s="26">
        <v>37.299999999999997</v>
      </c>
      <c r="I17" s="27">
        <v>42611</v>
      </c>
      <c r="J17" s="27">
        <v>42522</v>
      </c>
      <c r="K17" s="28">
        <f>I17-J17</f>
        <v>89</v>
      </c>
      <c r="L17" s="78">
        <v>12.9</v>
      </c>
      <c r="M17" s="79">
        <f>L17*C17</f>
        <v>286.38</v>
      </c>
      <c r="N17" s="77">
        <v>93</v>
      </c>
      <c r="O17" s="77">
        <v>0</v>
      </c>
      <c r="P17" s="67">
        <v>9</v>
      </c>
      <c r="Q17" s="67">
        <v>29.5</v>
      </c>
      <c r="R17" s="66">
        <f>Q17/P17</f>
        <v>3.2777777777777777</v>
      </c>
      <c r="S17" s="41">
        <v>390.2</v>
      </c>
      <c r="T17" s="41">
        <v>185.3</v>
      </c>
      <c r="U17" s="40">
        <v>3.6</v>
      </c>
      <c r="V17" s="37">
        <v>30.6</v>
      </c>
      <c r="W17" s="37">
        <v>2.3199999999999998</v>
      </c>
      <c r="X17" s="37">
        <v>2.29</v>
      </c>
      <c r="Y17" s="36">
        <v>4.84</v>
      </c>
      <c r="Z17" s="37">
        <v>0.38</v>
      </c>
      <c r="AA17" s="30">
        <v>518</v>
      </c>
      <c r="AB17" s="30">
        <f>SUM(T17:Z17)/10*C17</f>
        <v>509.11259999999999</v>
      </c>
      <c r="AC17" s="31">
        <f>SUM(V17:X17)/SUM(U17:Z17)</f>
        <v>0.79968203497615253</v>
      </c>
      <c r="AD17" s="30">
        <f>AB17*AC17</f>
        <v>407.12819999999994</v>
      </c>
      <c r="AE17" s="32">
        <f>AA17+AB17</f>
        <v>1027.1125999999999</v>
      </c>
      <c r="AF17" s="42">
        <f>AD17*100/(100-14)</f>
        <v>473.40488372093017</v>
      </c>
      <c r="AG17" s="34">
        <f>AD17/AE17</f>
        <v>0.39638127309508225</v>
      </c>
      <c r="AH17" s="35">
        <f>SUM(W17:X17)/200</f>
        <v>2.3049999999999998E-2</v>
      </c>
      <c r="AI17" s="35">
        <f>Z17/100</f>
        <v>3.8E-3</v>
      </c>
      <c r="AJ17" s="38">
        <f>AH17*100/(100-14)*1000</f>
        <v>26.802325581395348</v>
      </c>
      <c r="AK17" s="38">
        <f>SUM(V17:X17)/AH17/(SUM(Y17:Z17)/AI17+SUM(V17:X17)/AH17)*100</f>
        <v>52.651710419134346</v>
      </c>
      <c r="AL17" s="39">
        <f>AD17/AH17/AK17*100</f>
        <v>33546.542919119922</v>
      </c>
      <c r="AM17" s="38">
        <f>AL17/M17</f>
        <v>117.13996410056541</v>
      </c>
    </row>
    <row r="18" spans="1:39" x14ac:dyDescent="0.15">
      <c r="A18" s="22">
        <v>14</v>
      </c>
      <c r="B18" s="23" t="s">
        <v>108</v>
      </c>
      <c r="C18" s="25">
        <v>22.2</v>
      </c>
      <c r="D18" s="24">
        <v>2</v>
      </c>
      <c r="E18" s="26">
        <v>29.3</v>
      </c>
      <c r="F18" s="26">
        <f>E18*C18</f>
        <v>650.46</v>
      </c>
      <c r="G18" s="26">
        <v>57.6</v>
      </c>
      <c r="H18" s="26">
        <v>37.5</v>
      </c>
      <c r="I18" s="27">
        <v>42612</v>
      </c>
      <c r="J18" s="27">
        <v>42522</v>
      </c>
      <c r="K18" s="28">
        <f>I18-J18</f>
        <v>90</v>
      </c>
      <c r="L18" s="78">
        <v>15.9</v>
      </c>
      <c r="M18" s="79">
        <f>L18*C18</f>
        <v>352.98</v>
      </c>
      <c r="N18" s="77">
        <v>141.4</v>
      </c>
      <c r="O18" s="77">
        <v>2</v>
      </c>
      <c r="P18" s="67">
        <v>9</v>
      </c>
      <c r="Q18" s="67">
        <v>40</v>
      </c>
      <c r="R18" s="66">
        <f>Q18/P18</f>
        <v>4.4444444444444446</v>
      </c>
      <c r="S18" s="41">
        <v>378.3</v>
      </c>
      <c r="T18" s="41">
        <v>306.3</v>
      </c>
      <c r="U18" s="40">
        <v>5.4</v>
      </c>
      <c r="V18" s="37">
        <v>76.3</v>
      </c>
      <c r="W18" s="37">
        <v>2.29</v>
      </c>
      <c r="X18" s="37">
        <v>2.3199999999999998</v>
      </c>
      <c r="Y18" s="36">
        <v>2.0499999999999998</v>
      </c>
      <c r="Z18" s="37">
        <v>0.56000000000000005</v>
      </c>
      <c r="AA18" s="30">
        <v>481.77777777777777</v>
      </c>
      <c r="AB18" s="30">
        <f>SUM(T18:Z18)/10*C18</f>
        <v>877.38840000000005</v>
      </c>
      <c r="AC18" s="31">
        <f>SUM(V18:X18)/SUM(U18:Z18)</f>
        <v>0.90991902834008087</v>
      </c>
      <c r="AD18" s="30">
        <f>AB18*AC18</f>
        <v>798.35240040485826</v>
      </c>
      <c r="AE18" s="32">
        <f>AA18+AB18</f>
        <v>1359.1661777777779</v>
      </c>
      <c r="AF18" s="42">
        <f>AD18*100/(100-14)</f>
        <v>928.31674465681181</v>
      </c>
      <c r="AG18" s="34">
        <f>AD18/AE18</f>
        <v>0.58738395161521451</v>
      </c>
      <c r="AH18" s="35">
        <f>SUM(W18:X18)/200</f>
        <v>2.3049999999999998E-2</v>
      </c>
      <c r="AI18" s="35">
        <f>Z18/100</f>
        <v>5.6000000000000008E-3</v>
      </c>
      <c r="AJ18" s="38">
        <f>AH18*100/(100-14)*1000</f>
        <v>26.802325581395348</v>
      </c>
      <c r="AK18" s="38">
        <f>SUM(V18:X18)/AH18/(SUM(Y18:Z18)/AI18+SUM(V18:X18)/AH18)*100</f>
        <v>88.278667683702011</v>
      </c>
      <c r="AL18" s="39">
        <f>AD18/AH18/AK18*100</f>
        <v>39234.483126147177</v>
      </c>
      <c r="AM18" s="38">
        <f>AL18/M18</f>
        <v>111.1521421217836</v>
      </c>
    </row>
    <row r="19" spans="1:39" x14ac:dyDescent="0.15">
      <c r="A19" s="22">
        <v>15</v>
      </c>
      <c r="B19" s="23" t="s">
        <v>104</v>
      </c>
      <c r="C19" s="25">
        <v>11.1</v>
      </c>
      <c r="D19" s="24">
        <v>2</v>
      </c>
      <c r="E19" s="26">
        <v>28</v>
      </c>
      <c r="F19" s="26">
        <f>E19*C19</f>
        <v>310.8</v>
      </c>
      <c r="G19" s="26">
        <v>50.5</v>
      </c>
      <c r="H19" s="26">
        <v>39.200000000000003</v>
      </c>
      <c r="I19" s="27">
        <v>42599</v>
      </c>
      <c r="J19" s="27">
        <v>42522</v>
      </c>
      <c r="K19" s="28">
        <f>I19-J19</f>
        <v>77</v>
      </c>
      <c r="L19" s="78">
        <v>17.899999999999999</v>
      </c>
      <c r="M19" s="79">
        <f>L19*C19</f>
        <v>198.68999999999997</v>
      </c>
      <c r="N19" s="77">
        <v>102.4</v>
      </c>
      <c r="O19" s="77">
        <v>1</v>
      </c>
      <c r="P19" s="67">
        <v>11.5</v>
      </c>
      <c r="Q19" s="67">
        <v>51</v>
      </c>
      <c r="R19" s="66">
        <f>Q19/P19</f>
        <v>4.4347826086956523</v>
      </c>
      <c r="S19" s="41">
        <v>402.2</v>
      </c>
      <c r="T19" s="41">
        <v>557.69999999999993</v>
      </c>
      <c r="U19" s="40">
        <v>8.6</v>
      </c>
      <c r="V19" s="37">
        <v>110.6</v>
      </c>
      <c r="W19" s="37">
        <v>2.19</v>
      </c>
      <c r="X19" s="37">
        <v>2.2000000000000002</v>
      </c>
      <c r="Y19" s="36">
        <v>17.61</v>
      </c>
      <c r="Z19" s="37">
        <v>0.64</v>
      </c>
      <c r="AA19" s="30">
        <v>667.55555555555554</v>
      </c>
      <c r="AB19" s="30">
        <f>SUM(T19:Z19)/10*C19</f>
        <v>776.48940000000005</v>
      </c>
      <c r="AC19" s="31">
        <f>SUM(V19:X19)/SUM(U19:Z19)</f>
        <v>0.81070219966159063</v>
      </c>
      <c r="AD19" s="30">
        <f>AB19*AC19</f>
        <v>629.5016645939088</v>
      </c>
      <c r="AE19" s="32">
        <f>AA19+AB19</f>
        <v>1444.0449555555556</v>
      </c>
      <c r="AF19" s="42">
        <f>AD19*100/(100-14)</f>
        <v>731.97867976035911</v>
      </c>
      <c r="AG19" s="34">
        <f>AD19/AE19</f>
        <v>0.43592940938028191</v>
      </c>
      <c r="AH19" s="35">
        <f>SUM(W19:X19)/200</f>
        <v>2.1950000000000004E-2</v>
      </c>
      <c r="AI19" s="35">
        <f>Z19/100</f>
        <v>6.4000000000000003E-3</v>
      </c>
      <c r="AJ19" s="38">
        <f>AH19*100/(100-14)*1000</f>
        <v>25.523255813953494</v>
      </c>
      <c r="AK19" s="38">
        <f>SUM(V19:X19)/AH19/(SUM(Y19:Z19)/AI19+SUM(V19:X19)/AH19)*100</f>
        <v>64.753258511592577</v>
      </c>
      <c r="AL19" s="39">
        <f>AD19/AH19/AK19*100</f>
        <v>44289.4952079184</v>
      </c>
      <c r="AM19" s="38">
        <f>AL19/M19</f>
        <v>222.90752029754094</v>
      </c>
    </row>
    <row r="20" spans="1:39" x14ac:dyDescent="0.15">
      <c r="A20" s="22">
        <v>16</v>
      </c>
      <c r="B20" s="23" t="s">
        <v>110</v>
      </c>
      <c r="C20" s="25">
        <v>11.1</v>
      </c>
      <c r="D20" s="24">
        <v>2</v>
      </c>
      <c r="E20" s="26">
        <v>25.9</v>
      </c>
      <c r="F20" s="26">
        <f>E20*C20</f>
        <v>287.48999999999995</v>
      </c>
      <c r="G20" s="26">
        <v>61.3</v>
      </c>
      <c r="H20" s="26">
        <v>38.200000000000003</v>
      </c>
      <c r="I20" s="27">
        <v>42605</v>
      </c>
      <c r="J20" s="27">
        <v>42522</v>
      </c>
      <c r="K20" s="28">
        <f>I20-J20</f>
        <v>83</v>
      </c>
      <c r="L20" s="78">
        <v>19.8</v>
      </c>
      <c r="M20" s="79">
        <f>L20*C20</f>
        <v>219.78</v>
      </c>
      <c r="N20" s="77">
        <v>107.3</v>
      </c>
      <c r="O20" s="77">
        <v>0</v>
      </c>
      <c r="P20" s="67">
        <v>12</v>
      </c>
      <c r="Q20" s="67">
        <v>26</v>
      </c>
      <c r="R20" s="66">
        <f>Q20/P20</f>
        <v>2.1666666666666665</v>
      </c>
      <c r="S20" s="41">
        <v>561.30000000000007</v>
      </c>
      <c r="T20" s="41">
        <v>417.3</v>
      </c>
      <c r="U20" s="40">
        <v>4.8</v>
      </c>
      <c r="V20" s="37">
        <v>103.1</v>
      </c>
      <c r="W20" s="37">
        <v>2.4300000000000002</v>
      </c>
      <c r="X20" s="37">
        <v>2.42</v>
      </c>
      <c r="Y20" s="36">
        <v>3.76</v>
      </c>
      <c r="Z20" s="37">
        <v>0.8</v>
      </c>
      <c r="AA20" s="30">
        <v>931.55555555555543</v>
      </c>
      <c r="AB20" s="30">
        <f>SUM(T20:Z20)/10*C20</f>
        <v>593.41709999999989</v>
      </c>
      <c r="AC20" s="31">
        <f>SUM(V20:X20)/SUM(U20:Z20)</f>
        <v>0.92021140567726534</v>
      </c>
      <c r="AD20" s="30">
        <f>AB20*AC20</f>
        <v>546.06918374392626</v>
      </c>
      <c r="AE20" s="32">
        <f>AA20+AB20</f>
        <v>1524.9726555555553</v>
      </c>
      <c r="AF20" s="42">
        <f>AD20*100/(100-14)</f>
        <v>634.96416714410032</v>
      </c>
      <c r="AG20" s="34">
        <f>AD20/AE20</f>
        <v>0.35808457401158478</v>
      </c>
      <c r="AH20" s="35">
        <f>SUM(W20:X20)/200</f>
        <v>2.4249999999999997E-2</v>
      </c>
      <c r="AI20" s="35">
        <f>Z20/100</f>
        <v>8.0000000000000002E-3</v>
      </c>
      <c r="AJ20" s="38">
        <f>AH20*100/(100-14)*1000</f>
        <v>28.197674418604649</v>
      </c>
      <c r="AK20" s="38">
        <f>SUM(V20:X20)/AH20/(SUM(Y20:Z20)/AI20+SUM(V20:X20)/AH20)*100</f>
        <v>88.648914984910391</v>
      </c>
      <c r="AL20" s="39">
        <f>AD20/AH20/AK20*100</f>
        <v>25401.683550501046</v>
      </c>
      <c r="AM20" s="38">
        <f>AL20/M20</f>
        <v>115.57777573255549</v>
      </c>
    </row>
    <row r="21" spans="1:39" x14ac:dyDescent="0.15">
      <c r="A21" s="22">
        <v>17</v>
      </c>
      <c r="B21" s="23" t="s">
        <v>108</v>
      </c>
      <c r="C21" s="25">
        <v>11.1</v>
      </c>
      <c r="D21" s="24">
        <v>2</v>
      </c>
      <c r="E21" s="26">
        <v>38.299999999999997</v>
      </c>
      <c r="F21" s="26">
        <f>E21*C21</f>
        <v>425.12999999999994</v>
      </c>
      <c r="G21" s="26">
        <v>54.9</v>
      </c>
      <c r="H21" s="26">
        <v>38.9</v>
      </c>
      <c r="I21" s="27">
        <v>42612</v>
      </c>
      <c r="J21" s="27">
        <v>42522</v>
      </c>
      <c r="K21" s="28">
        <f>I21-J21</f>
        <v>90</v>
      </c>
      <c r="L21" s="78">
        <v>21.1</v>
      </c>
      <c r="M21" s="79">
        <f>L21*C21</f>
        <v>234.21</v>
      </c>
      <c r="N21" s="77">
        <v>135.30000000000001</v>
      </c>
      <c r="O21" s="77">
        <v>2</v>
      </c>
      <c r="P21" s="67">
        <v>10</v>
      </c>
      <c r="Q21" s="67">
        <v>37.5</v>
      </c>
      <c r="R21" s="66">
        <f>Q21/P21</f>
        <v>3.75</v>
      </c>
      <c r="S21" s="41">
        <v>718.80000000000007</v>
      </c>
      <c r="T21" s="41">
        <v>536.9</v>
      </c>
      <c r="U21" s="40">
        <v>7.8</v>
      </c>
      <c r="V21" s="37">
        <v>104.3</v>
      </c>
      <c r="W21" s="37">
        <v>2.2799999999999998</v>
      </c>
      <c r="X21" s="37">
        <v>2.33</v>
      </c>
      <c r="Y21" s="36">
        <v>7.37</v>
      </c>
      <c r="Z21" s="37">
        <v>1.02</v>
      </c>
      <c r="AA21" s="30">
        <f>S21/10*C21</f>
        <v>797.86800000000005</v>
      </c>
      <c r="AB21" s="30">
        <f>SUM(T21:Z21)/10*C21</f>
        <v>734.81999999999982</v>
      </c>
      <c r="AC21" s="31">
        <f>SUM(V21:X21)/SUM(U21:Z21)</f>
        <v>0.87058353317346127</v>
      </c>
      <c r="AD21" s="30">
        <f>AB21*AC21</f>
        <v>639.72219184652261</v>
      </c>
      <c r="AE21" s="32">
        <f>AA21+AB21</f>
        <v>1532.6879999999999</v>
      </c>
      <c r="AF21" s="42">
        <f>AD21*100/(100-14)</f>
        <v>743.86301377502627</v>
      </c>
      <c r="AG21" s="34">
        <f>AD21/AE21</f>
        <v>0.41738579009330184</v>
      </c>
      <c r="AH21" s="35">
        <f>SUM(W21:X21)/200</f>
        <v>2.3049999999999998E-2</v>
      </c>
      <c r="AI21" s="35">
        <f>Z21/100</f>
        <v>1.0200000000000001E-2</v>
      </c>
      <c r="AJ21" s="38">
        <f>AH21*100/(100-14)*1000</f>
        <v>26.802325581395348</v>
      </c>
      <c r="AK21" s="38">
        <f>SUM(V21:X21)/AH21/(SUM(Y21:Z21)/AI21+SUM(V21:X21)/AH21)*100</f>
        <v>85.172604016878395</v>
      </c>
      <c r="AL21" s="39">
        <f>AD21/AH21/AK21*100</f>
        <v>32585.212800539193</v>
      </c>
      <c r="AM21" s="38">
        <f>AL21/M21</f>
        <v>139.1281875263191</v>
      </c>
    </row>
    <row r="22" spans="1:39" x14ac:dyDescent="0.15">
      <c r="A22" s="22">
        <v>18</v>
      </c>
      <c r="B22" s="23" t="s">
        <v>104</v>
      </c>
      <c r="C22" s="25">
        <v>22.2</v>
      </c>
      <c r="D22" s="24">
        <v>2</v>
      </c>
      <c r="E22" s="26">
        <v>22.2</v>
      </c>
      <c r="F22" s="26">
        <f>E22*C22</f>
        <v>492.84</v>
      </c>
      <c r="G22" s="26">
        <v>55.5</v>
      </c>
      <c r="H22" s="26">
        <v>41.9</v>
      </c>
      <c r="I22" s="27">
        <v>42599</v>
      </c>
      <c r="J22" s="27">
        <v>42522</v>
      </c>
      <c r="K22" s="28">
        <f>I22-J22</f>
        <v>77</v>
      </c>
      <c r="L22" s="78">
        <v>8.9</v>
      </c>
      <c r="M22" s="79">
        <f>L22*C22</f>
        <v>197.58</v>
      </c>
      <c r="N22" s="77">
        <v>104.8</v>
      </c>
      <c r="O22" s="77">
        <v>0</v>
      </c>
      <c r="P22" s="67">
        <v>10.5</v>
      </c>
      <c r="Q22" s="67">
        <v>51</v>
      </c>
      <c r="R22" s="66">
        <f>Q22/P22</f>
        <v>4.8571428571428568</v>
      </c>
      <c r="S22" s="41">
        <v>254.2</v>
      </c>
      <c r="T22" s="41">
        <v>307.40000000000003</v>
      </c>
      <c r="U22" s="40">
        <v>4.3</v>
      </c>
      <c r="V22" s="37">
        <v>17.5</v>
      </c>
      <c r="W22" s="37">
        <v>2.3199999999999998</v>
      </c>
      <c r="X22" s="37">
        <v>2.35</v>
      </c>
      <c r="Y22" s="36">
        <v>45.17</v>
      </c>
      <c r="Z22" s="37">
        <v>1.4</v>
      </c>
      <c r="AA22" s="30">
        <v>533.99999999999989</v>
      </c>
      <c r="AB22" s="30">
        <f>SUM(T22:Z22)/10*C22</f>
        <v>844.57680000000005</v>
      </c>
      <c r="AC22" s="31">
        <f>SUM(V22:X22)/SUM(U22:Z22)</f>
        <v>0.30353231106243156</v>
      </c>
      <c r="AD22" s="30">
        <f>AB22*AC22</f>
        <v>256.35634797371307</v>
      </c>
      <c r="AE22" s="32">
        <f>AA22+AB22</f>
        <v>1378.5767999999998</v>
      </c>
      <c r="AF22" s="42">
        <f>AD22*100/(100-14)</f>
        <v>298.08877671361984</v>
      </c>
      <c r="AG22" s="34">
        <f>AD22/AE22</f>
        <v>0.18595724806460773</v>
      </c>
      <c r="AH22" s="35">
        <f>SUM(W22:X22)/200</f>
        <v>2.3349999999999999E-2</v>
      </c>
      <c r="AI22" s="35">
        <f>Z22/100</f>
        <v>1.3999999999999999E-2</v>
      </c>
      <c r="AJ22" s="38">
        <f>AH22*100/(100-14)*1000</f>
        <v>27.151162790697672</v>
      </c>
      <c r="AK22" s="38">
        <f>SUM(V22:X22)/AH22/(SUM(Y22:Z22)/AI22+SUM(V22:X22)/AH22)*100</f>
        <v>22.205060203986367</v>
      </c>
      <c r="AL22" s="39">
        <f>AD22/AH22/AK22*100</f>
        <v>49443.048047341072</v>
      </c>
      <c r="AM22" s="38">
        <f>AL22/M22</f>
        <v>250.24318274795561</v>
      </c>
    </row>
    <row r="23" spans="1:39" x14ac:dyDescent="0.15">
      <c r="A23" s="22">
        <v>19</v>
      </c>
      <c r="B23" s="23" t="s">
        <v>103</v>
      </c>
      <c r="C23" s="25">
        <v>11.1</v>
      </c>
      <c r="D23" s="24">
        <v>2</v>
      </c>
      <c r="E23" s="26">
        <v>26.1</v>
      </c>
      <c r="F23" s="26">
        <f>E23*C23</f>
        <v>289.70999999999998</v>
      </c>
      <c r="G23" s="26">
        <v>69.3</v>
      </c>
      <c r="H23" s="26">
        <v>42.1</v>
      </c>
      <c r="I23" s="27">
        <v>42596</v>
      </c>
      <c r="J23" s="27">
        <v>42522</v>
      </c>
      <c r="K23" s="28">
        <f>I23-J23</f>
        <v>74</v>
      </c>
      <c r="L23" s="78">
        <v>19.8</v>
      </c>
      <c r="M23" s="79">
        <f>L23*C23</f>
        <v>219.78</v>
      </c>
      <c r="N23" s="77">
        <v>117.8</v>
      </c>
      <c r="O23" s="77">
        <v>0</v>
      </c>
      <c r="P23" s="67">
        <v>9.5</v>
      </c>
      <c r="Q23" s="67">
        <v>15</v>
      </c>
      <c r="R23" s="66">
        <f>Q23/P23</f>
        <v>1.5789473684210527</v>
      </c>
      <c r="S23" s="41">
        <v>628.69999999999993</v>
      </c>
      <c r="T23" s="41">
        <v>412.5</v>
      </c>
      <c r="U23" s="40">
        <v>4.5999999999999996</v>
      </c>
      <c r="V23" s="37">
        <v>88.9</v>
      </c>
      <c r="W23" s="37">
        <v>2.59</v>
      </c>
      <c r="X23" s="37">
        <v>2.41</v>
      </c>
      <c r="Y23" s="36">
        <v>9.24</v>
      </c>
      <c r="Z23" s="37">
        <v>1.69</v>
      </c>
      <c r="AA23" s="30">
        <v>1067.7777777777778</v>
      </c>
      <c r="AB23" s="30">
        <f>SUM(T23:Z23)/10*C23</f>
        <v>579.34230000000002</v>
      </c>
      <c r="AC23" s="31">
        <f>SUM(V23:X23)/SUM(U23:Z23)</f>
        <v>0.85808279265283749</v>
      </c>
      <c r="AD23" s="30">
        <f>AB23*AC23</f>
        <v>497.12365868591797</v>
      </c>
      <c r="AE23" s="32">
        <f>AA23+AB23</f>
        <v>1647.1200777777779</v>
      </c>
      <c r="AF23" s="42">
        <f>AD23*100/(100-14)</f>
        <v>578.05076591385807</v>
      </c>
      <c r="AG23" s="34">
        <f>AD23/AE23</f>
        <v>0.30181385400669475</v>
      </c>
      <c r="AH23" s="35">
        <f>SUM(W23:X23)/200</f>
        <v>2.5000000000000001E-2</v>
      </c>
      <c r="AI23" s="35">
        <f>Z23/100</f>
        <v>1.6899999999999998E-2</v>
      </c>
      <c r="AJ23" s="38">
        <f>AH23*100/(100-14)*1000</f>
        <v>29.069767441860463</v>
      </c>
      <c r="AK23" s="38">
        <f>SUM(V23:X23)/AH23/(SUM(Y23:Z23)/AI23+SUM(V23:X23)/AH23)*100</f>
        <v>85.310403406158613</v>
      </c>
      <c r="AL23" s="39">
        <f>AD23/AH23/AK23*100</f>
        <v>23308.934846744858</v>
      </c>
      <c r="AM23" s="38">
        <f>AL23/M23</f>
        <v>106.05575960844871</v>
      </c>
    </row>
    <row r="24" spans="1:39" x14ac:dyDescent="0.15">
      <c r="A24" s="22">
        <v>20</v>
      </c>
      <c r="B24" s="23" t="s">
        <v>103</v>
      </c>
      <c r="C24" s="25">
        <v>22.2</v>
      </c>
      <c r="D24" s="24">
        <v>2</v>
      </c>
      <c r="E24" s="26">
        <v>14.2</v>
      </c>
      <c r="F24" s="26">
        <f>E24*C24</f>
        <v>315.23999999999995</v>
      </c>
      <c r="G24" s="26">
        <v>67.900000000000006</v>
      </c>
      <c r="H24" s="26">
        <v>37.6</v>
      </c>
      <c r="I24" s="27">
        <v>42596</v>
      </c>
      <c r="J24" s="27">
        <v>42522</v>
      </c>
      <c r="K24" s="28">
        <f>I24-J24</f>
        <v>74</v>
      </c>
      <c r="L24" s="78">
        <v>11.3</v>
      </c>
      <c r="M24" s="79">
        <f>L24*C24</f>
        <v>250.86</v>
      </c>
      <c r="N24" s="77">
        <v>111.2</v>
      </c>
      <c r="O24" s="77">
        <v>0</v>
      </c>
      <c r="P24" s="67">
        <v>9.5</v>
      </c>
      <c r="Q24" s="67">
        <v>21</v>
      </c>
      <c r="R24" s="66">
        <f>Q24/P24</f>
        <v>2.2105263157894739</v>
      </c>
      <c r="S24" s="41">
        <v>322.7</v>
      </c>
      <c r="T24" s="41">
        <v>214.20000000000002</v>
      </c>
      <c r="U24" s="40">
        <v>2</v>
      </c>
      <c r="V24" s="37">
        <v>39.200000000000003</v>
      </c>
      <c r="W24" s="37">
        <v>2.54</v>
      </c>
      <c r="X24" s="37">
        <v>2.5099999999999998</v>
      </c>
      <c r="Y24" s="36">
        <v>1.82</v>
      </c>
      <c r="Z24" s="37">
        <v>1.35</v>
      </c>
      <c r="AA24" s="30">
        <f>S24/10*C24</f>
        <v>716.39399999999989</v>
      </c>
      <c r="AB24" s="30">
        <f>SUM(T24:Z24)/10*C24</f>
        <v>585.23640000000012</v>
      </c>
      <c r="AC24" s="31">
        <f>SUM(V24:X24)/SUM(U24:Z24)</f>
        <v>0.89538648320518011</v>
      </c>
      <c r="AD24" s="30">
        <f>AB24*AC24</f>
        <v>524.01276203966017</v>
      </c>
      <c r="AE24" s="32">
        <f>AA24+AB24</f>
        <v>1301.6304</v>
      </c>
      <c r="AF24" s="42">
        <f>AD24*100/(100-14)</f>
        <v>609.31716516239555</v>
      </c>
      <c r="AG24" s="34">
        <f>AD24/AE24</f>
        <v>0.40258184046689455</v>
      </c>
      <c r="AH24" s="35">
        <f>SUM(W24:X24)/200</f>
        <v>2.5249999999999998E-2</v>
      </c>
      <c r="AI24" s="35">
        <f>Z24/100</f>
        <v>1.3500000000000002E-2</v>
      </c>
      <c r="AJ24" s="38">
        <f>AH24*100/(100-14)*1000</f>
        <v>29.36046511627907</v>
      </c>
      <c r="AK24" s="38">
        <f>SUM(V24:X24)/AH24/(SUM(Y24:Z24)/AI24+SUM(V24:X24)/AH24)*100</f>
        <v>88.184170028084608</v>
      </c>
      <c r="AL24" s="39">
        <f>AD24/AH24/AK24*100</f>
        <v>23533.680328599436</v>
      </c>
      <c r="AM24" s="38">
        <f>AL24/M24</f>
        <v>93.812008006854157</v>
      </c>
    </row>
    <row r="25" spans="1:39" x14ac:dyDescent="0.15">
      <c r="A25" s="22">
        <v>21</v>
      </c>
      <c r="B25" s="23" t="s">
        <v>106</v>
      </c>
      <c r="C25" s="25">
        <v>11.1</v>
      </c>
      <c r="D25" s="24">
        <v>3</v>
      </c>
      <c r="E25" s="26">
        <v>35.700000000000003</v>
      </c>
      <c r="F25" s="26">
        <f>E25*C25</f>
        <v>396.27000000000004</v>
      </c>
      <c r="G25" s="26">
        <v>49.5</v>
      </c>
      <c r="H25" s="26">
        <v>37.1</v>
      </c>
      <c r="I25" s="27">
        <v>42611</v>
      </c>
      <c r="J25" s="27">
        <v>42522</v>
      </c>
      <c r="K25" s="28">
        <f>I25-J25</f>
        <v>89</v>
      </c>
      <c r="L25" s="78">
        <v>25.8</v>
      </c>
      <c r="M25" s="79">
        <f>L25*C25</f>
        <v>286.38</v>
      </c>
      <c r="N25" s="80">
        <v>95.5</v>
      </c>
      <c r="O25" s="80">
        <v>0</v>
      </c>
      <c r="P25" s="65">
        <v>9</v>
      </c>
      <c r="Q25" s="65">
        <v>31</v>
      </c>
      <c r="R25" s="66">
        <f>Q25/P25</f>
        <v>3.4444444444444446</v>
      </c>
      <c r="S25" s="61">
        <v>654.79999999999995</v>
      </c>
      <c r="T25" s="41">
        <v>378.7</v>
      </c>
      <c r="U25" s="86">
        <v>8</v>
      </c>
      <c r="V25" s="61">
        <v>64.7</v>
      </c>
      <c r="W25" s="61">
        <v>2.13</v>
      </c>
      <c r="X25" s="61">
        <v>2.35</v>
      </c>
      <c r="Y25" s="85">
        <v>11.52</v>
      </c>
      <c r="Z25" s="61">
        <v>0.47</v>
      </c>
      <c r="AA25" s="30">
        <f>S25/10*C25</f>
        <v>726.82799999999986</v>
      </c>
      <c r="AB25" s="30">
        <f>SUM(T25:Z25)/10*C25</f>
        <v>519.33569999999997</v>
      </c>
      <c r="AC25" s="31">
        <f>SUM(V25:X25)/SUM(U25:Z25)</f>
        <v>0.77582146461814516</v>
      </c>
      <c r="AD25" s="30">
        <f>AB25*AC25</f>
        <v>402.91178340248962</v>
      </c>
      <c r="AE25" s="32">
        <f>AA25+AB25</f>
        <v>1246.1636999999998</v>
      </c>
      <c r="AF25" s="42">
        <f>AD25*100/(100-14)</f>
        <v>468.50207372382511</v>
      </c>
      <c r="AG25" s="34">
        <f>AD25/AE25</f>
        <v>0.32332171399511128</v>
      </c>
      <c r="AH25" s="35">
        <f>SUM(W25:X25)/200</f>
        <v>2.2400000000000003E-2</v>
      </c>
      <c r="AI25" s="35">
        <f>Z25/100</f>
        <v>4.6999999999999993E-3</v>
      </c>
      <c r="AJ25" s="38">
        <f>AH25*100/(100-14)*1000</f>
        <v>26.046511627906977</v>
      </c>
      <c r="AK25" s="38">
        <f>SUM(V25:X25)/AH25/(SUM(Y25:Z25)/AI25+SUM(V25:X25)/AH25)*100</f>
        <v>54.764014134561293</v>
      </c>
      <c r="AL25" s="39">
        <f>AD25/AH25/AK25*100</f>
        <v>32844.804150796444</v>
      </c>
      <c r="AM25" s="38">
        <f>AL25/M25</f>
        <v>114.68958778824096</v>
      </c>
    </row>
    <row r="26" spans="1:39" x14ac:dyDescent="0.15">
      <c r="A26" s="22">
        <v>22</v>
      </c>
      <c r="B26" s="23" t="s">
        <v>108</v>
      </c>
      <c r="C26" s="25">
        <v>22.2</v>
      </c>
      <c r="D26" s="24">
        <v>3</v>
      </c>
      <c r="E26" s="26">
        <v>26.7</v>
      </c>
      <c r="F26" s="26">
        <f>E26*C26</f>
        <v>592.74</v>
      </c>
      <c r="G26" s="26">
        <v>55.6</v>
      </c>
      <c r="H26" s="26">
        <v>38.200000000000003</v>
      </c>
      <c r="I26" s="27">
        <v>42612</v>
      </c>
      <c r="J26" s="27">
        <v>42522</v>
      </c>
      <c r="K26" s="28">
        <f>I26-J26</f>
        <v>90</v>
      </c>
      <c r="L26" s="78">
        <v>13.3</v>
      </c>
      <c r="M26" s="79">
        <f>L26*C26</f>
        <v>295.26</v>
      </c>
      <c r="N26" s="80">
        <v>142.1</v>
      </c>
      <c r="O26" s="80">
        <v>2</v>
      </c>
      <c r="P26" s="65">
        <v>8.5</v>
      </c>
      <c r="Q26" s="65">
        <v>29</v>
      </c>
      <c r="R26" s="66">
        <f>Q26/P26</f>
        <v>3.4117647058823528</v>
      </c>
      <c r="S26" s="61">
        <v>355.3</v>
      </c>
      <c r="T26" s="41">
        <v>306.7</v>
      </c>
      <c r="U26" s="85">
        <v>5.4</v>
      </c>
      <c r="V26" s="61">
        <v>64.900000000000006</v>
      </c>
      <c r="W26" s="61">
        <v>2.2200000000000002</v>
      </c>
      <c r="X26" s="61">
        <v>2.2999999999999998</v>
      </c>
      <c r="Y26" s="85">
        <v>4.55</v>
      </c>
      <c r="Z26" s="61">
        <v>0.53</v>
      </c>
      <c r="AA26" s="30">
        <f>S26/10*C26</f>
        <v>788.76599999999996</v>
      </c>
      <c r="AB26" s="30">
        <f>SUM(T26:Z26)/10*C26</f>
        <v>858.25200000000007</v>
      </c>
      <c r="AC26" s="31">
        <f>SUM(V26:X26)/SUM(U26:Z26)</f>
        <v>0.86883604505632039</v>
      </c>
      <c r="AD26" s="30">
        <f>AB26*AC26</f>
        <v>745.68027334167709</v>
      </c>
      <c r="AE26" s="32">
        <f>AA26+AB26</f>
        <v>1647.018</v>
      </c>
      <c r="AF26" s="42">
        <f>AD26*100/(100-14)</f>
        <v>867.07008528101983</v>
      </c>
      <c r="AG26" s="34">
        <f>AD26/AE26</f>
        <v>0.45274567329663495</v>
      </c>
      <c r="AH26" s="35">
        <f>SUM(W26:X26)/200</f>
        <v>2.2599999999999999E-2</v>
      </c>
      <c r="AI26" s="35">
        <f>Z26/100</f>
        <v>5.3E-3</v>
      </c>
      <c r="AJ26" s="38">
        <f>AH26*100/(100-14)*1000</f>
        <v>26.279069767441857</v>
      </c>
      <c r="AK26" s="38">
        <f>SUM(V26:X26)/AH26/(SUM(Y26:Z26)/AI26+SUM(V26:X26)/AH26)*100</f>
        <v>76.217129930769332</v>
      </c>
      <c r="AL26" s="39">
        <f>AD26/AH26/AK26*100</f>
        <v>43290.402551528023</v>
      </c>
      <c r="AM26" s="38">
        <f>AL26/M26</f>
        <v>146.61790473321147</v>
      </c>
    </row>
    <row r="27" spans="1:39" x14ac:dyDescent="0.15">
      <c r="A27" s="22">
        <v>23</v>
      </c>
      <c r="B27" s="23" t="s">
        <v>108</v>
      </c>
      <c r="C27" s="25">
        <v>11.1</v>
      </c>
      <c r="D27" s="24">
        <v>3</v>
      </c>
      <c r="E27" s="26">
        <v>36.4</v>
      </c>
      <c r="F27" s="26">
        <f>E27*C27</f>
        <v>404.03999999999996</v>
      </c>
      <c r="G27" s="26">
        <v>54.5</v>
      </c>
      <c r="H27" s="26">
        <v>37.700000000000003</v>
      </c>
      <c r="I27" s="27">
        <v>42612</v>
      </c>
      <c r="J27" s="27">
        <v>42522</v>
      </c>
      <c r="K27" s="28">
        <f>I27-J27</f>
        <v>90</v>
      </c>
      <c r="L27" s="78">
        <v>18.399999999999999</v>
      </c>
      <c r="M27" s="79">
        <f>L27*C27</f>
        <v>204.23999999999998</v>
      </c>
      <c r="N27" s="77">
        <v>134.9</v>
      </c>
      <c r="O27" s="77">
        <v>1</v>
      </c>
      <c r="P27" s="67">
        <v>9</v>
      </c>
      <c r="Q27" s="67">
        <v>37.5</v>
      </c>
      <c r="R27" s="66">
        <f>Q27/P27</f>
        <v>4.166666666666667</v>
      </c>
      <c r="S27" s="41">
        <v>592.9</v>
      </c>
      <c r="T27" s="41">
        <v>493.09999999999997</v>
      </c>
      <c r="U27" s="40">
        <v>6.9</v>
      </c>
      <c r="V27" s="37">
        <v>100.3</v>
      </c>
      <c r="W27" s="37">
        <v>2.39</v>
      </c>
      <c r="X27" s="37">
        <v>2.36</v>
      </c>
      <c r="Y27" s="36">
        <v>5.01</v>
      </c>
      <c r="Z27" s="37">
        <v>0.9</v>
      </c>
      <c r="AA27" s="30">
        <v>482.777777777778</v>
      </c>
      <c r="AB27" s="30">
        <f>SUM(T27:Z27)/10*C27</f>
        <v>678.16559999999981</v>
      </c>
      <c r="AC27" s="31">
        <f>SUM(V27:X27)/SUM(U27:Z27)</f>
        <v>0.89131172577634465</v>
      </c>
      <c r="AD27" s="30">
        <f>AB27*AC27</f>
        <v>604.4569512981501</v>
      </c>
      <c r="AE27" s="32">
        <f>AA27+AB27</f>
        <v>1160.9433777777779</v>
      </c>
      <c r="AF27" s="42">
        <f>AD27*100/(100-14)</f>
        <v>702.856920114128</v>
      </c>
      <c r="AG27" s="34">
        <f>AD27/AE27</f>
        <v>0.52066014834864094</v>
      </c>
      <c r="AH27" s="35">
        <f>SUM(W27:X27)/200</f>
        <v>2.375E-2</v>
      </c>
      <c r="AI27" s="35">
        <f>Z27/100</f>
        <v>9.0000000000000011E-3</v>
      </c>
      <c r="AJ27" s="38">
        <f>AH27*100/(100-14)*1000</f>
        <v>27.616279069767444</v>
      </c>
      <c r="AK27" s="38">
        <f>SUM(V27:X27)/AH27/(SUM(Y27:Z27)/AI27+SUM(V27:X27)/AH27)*100</f>
        <v>87.073044379209108</v>
      </c>
      <c r="AL27" s="39">
        <f>AD27/AH27/AK27*100</f>
        <v>29229.274321898407</v>
      </c>
      <c r="AM27" s="38">
        <f>AL27/M27</f>
        <v>143.11238896346657</v>
      </c>
    </row>
    <row r="28" spans="1:39" x14ac:dyDescent="0.15">
      <c r="A28" s="22">
        <v>24</v>
      </c>
      <c r="B28" s="23" t="s">
        <v>110</v>
      </c>
      <c r="C28" s="25">
        <v>11.1</v>
      </c>
      <c r="D28" s="24">
        <v>3</v>
      </c>
      <c r="E28" s="26">
        <v>27.3</v>
      </c>
      <c r="F28" s="26">
        <f>E28*C28</f>
        <v>303.02999999999997</v>
      </c>
      <c r="G28" s="26">
        <v>55.7</v>
      </c>
      <c r="H28" s="26">
        <v>39.1</v>
      </c>
      <c r="I28" s="27">
        <v>42605</v>
      </c>
      <c r="J28" s="27">
        <v>42522</v>
      </c>
      <c r="K28" s="28">
        <f>I28-J28</f>
        <v>83</v>
      </c>
      <c r="L28" s="78">
        <v>16.399999999999999</v>
      </c>
      <c r="M28" s="79">
        <f>L28*C28</f>
        <v>182.04</v>
      </c>
      <c r="N28" s="77">
        <v>100</v>
      </c>
      <c r="O28" s="77">
        <v>0</v>
      </c>
      <c r="P28" s="67">
        <v>9.5</v>
      </c>
      <c r="Q28" s="67">
        <v>25</v>
      </c>
      <c r="R28" s="66">
        <f>Q28/P28</f>
        <v>2.6315789473684212</v>
      </c>
      <c r="S28" s="41">
        <v>430.09999999999997</v>
      </c>
      <c r="T28" s="41">
        <v>307</v>
      </c>
      <c r="U28" s="29">
        <v>3.6</v>
      </c>
      <c r="V28" s="37">
        <v>68.599999999999994</v>
      </c>
      <c r="W28" s="37">
        <v>2.44</v>
      </c>
      <c r="X28" s="37">
        <v>2.4300000000000002</v>
      </c>
      <c r="Y28" s="36">
        <v>5.67</v>
      </c>
      <c r="Z28" s="37">
        <v>1.06</v>
      </c>
      <c r="AA28" s="30">
        <v>483.777777777778</v>
      </c>
      <c r="AB28" s="30">
        <f>SUM(T28:Z28)/10*C28</f>
        <v>433.78800000000007</v>
      </c>
      <c r="AC28" s="31">
        <f>SUM(V28:X28)/SUM(U28:Z28)</f>
        <v>0.8767303102625299</v>
      </c>
      <c r="AD28" s="30">
        <f>AB28*AC28</f>
        <v>380.3150878281624</v>
      </c>
      <c r="AE28" s="32">
        <f>AA28+AB28</f>
        <v>917.56577777777807</v>
      </c>
      <c r="AF28" s="42">
        <f>AD28*100/(100-14)</f>
        <v>442.22684631181676</v>
      </c>
      <c r="AG28" s="34">
        <f>AD28/AE28</f>
        <v>0.41448264205018065</v>
      </c>
      <c r="AH28" s="35">
        <f>SUM(W28:X28)/200</f>
        <v>2.435E-2</v>
      </c>
      <c r="AI28" s="35">
        <f>Z28/100</f>
        <v>1.06E-2</v>
      </c>
      <c r="AJ28" s="38">
        <f>AH28*100/(100-14)*1000</f>
        <v>28.313953488372093</v>
      </c>
      <c r="AK28" s="38">
        <f>SUM(V28:X28)/AH28/(SUM(Y28:Z28)/AI28+SUM(V28:X28)/AH28)*100</f>
        <v>82.61558413315548</v>
      </c>
      <c r="AL28" s="39">
        <f>AD28/AH28/AK28*100</f>
        <v>18905.258133083997</v>
      </c>
      <c r="AM28" s="38">
        <f>AL28/M28</f>
        <v>103.85222002353328</v>
      </c>
    </row>
    <row r="29" spans="1:39" x14ac:dyDescent="0.15">
      <c r="A29" s="22">
        <v>25</v>
      </c>
      <c r="B29" s="23" t="s">
        <v>104</v>
      </c>
      <c r="C29" s="25">
        <v>11.1</v>
      </c>
      <c r="D29" s="24">
        <v>3</v>
      </c>
      <c r="E29" s="26">
        <v>29.8</v>
      </c>
      <c r="F29" s="26">
        <f>E29*C29</f>
        <v>330.78</v>
      </c>
      <c r="G29" s="26">
        <v>50.6</v>
      </c>
      <c r="H29" s="26">
        <v>39.299999999999997</v>
      </c>
      <c r="I29" s="27">
        <v>42599</v>
      </c>
      <c r="J29" s="27">
        <v>42522</v>
      </c>
      <c r="K29" s="28">
        <f>I29-J29</f>
        <v>77</v>
      </c>
      <c r="L29" s="78">
        <v>15.1</v>
      </c>
      <c r="M29" s="79">
        <f>L29*C29</f>
        <v>167.60999999999999</v>
      </c>
      <c r="N29" s="77">
        <v>103.3</v>
      </c>
      <c r="O29" s="77">
        <v>1</v>
      </c>
      <c r="P29" s="67">
        <v>13</v>
      </c>
      <c r="Q29" s="67">
        <v>55</v>
      </c>
      <c r="R29" s="66">
        <f>Q29/P29</f>
        <v>4.2307692307692308</v>
      </c>
      <c r="S29" s="41">
        <v>349.4</v>
      </c>
      <c r="T29" s="41">
        <v>429.40000000000003</v>
      </c>
      <c r="U29" s="40">
        <v>8.4</v>
      </c>
      <c r="V29" s="37">
        <v>95.9</v>
      </c>
      <c r="W29" s="37">
        <v>2.25</v>
      </c>
      <c r="X29" s="37">
        <v>2.19</v>
      </c>
      <c r="Y29" s="36">
        <v>21.59</v>
      </c>
      <c r="Z29" s="37">
        <v>0.88</v>
      </c>
      <c r="AA29" s="30">
        <v>932.55555555555497</v>
      </c>
      <c r="AB29" s="30">
        <f>SUM(T29:Z29)/10*C29</f>
        <v>622.27710000000013</v>
      </c>
      <c r="AC29" s="31">
        <f>SUM(V29:X29)/SUM(U29:Z29)</f>
        <v>0.76472829814800702</v>
      </c>
      <c r="AD29" s="30">
        <f>AB29*AC29</f>
        <v>475.87290765947728</v>
      </c>
      <c r="AE29" s="32">
        <f>AA29+AB29</f>
        <v>1554.832655555555</v>
      </c>
      <c r="AF29" s="42">
        <f>AD29*100/(100-14)</f>
        <v>553.34059030171773</v>
      </c>
      <c r="AG29" s="34">
        <f>AD29/AE29</f>
        <v>0.30606053066813405</v>
      </c>
      <c r="AH29" s="35">
        <f>SUM(W29:X29)/200</f>
        <v>2.2199999999999998E-2</v>
      </c>
      <c r="AI29" s="35">
        <f>Z29/100</f>
        <v>8.8000000000000005E-3</v>
      </c>
      <c r="AJ29" s="38">
        <f>AH29*100/(100-14)*1000</f>
        <v>25.813953488372089</v>
      </c>
      <c r="AK29" s="38">
        <f>SUM(V29:X29)/AH29/(SUM(Y29:Z29)/AI29+SUM(V29:X29)/AH29)*100</f>
        <v>63.90037530050818</v>
      </c>
      <c r="AL29" s="39">
        <f>AD29/AH29/AK29*100</f>
        <v>33545.525296887019</v>
      </c>
      <c r="AM29" s="38">
        <f>AL29/M29</f>
        <v>200.14035735867205</v>
      </c>
    </row>
    <row r="30" spans="1:39" x14ac:dyDescent="0.15">
      <c r="A30" s="22">
        <v>26</v>
      </c>
      <c r="B30" s="23" t="s">
        <v>110</v>
      </c>
      <c r="C30" s="25">
        <v>22.2</v>
      </c>
      <c r="D30" s="24">
        <v>3</v>
      </c>
      <c r="E30" s="26">
        <v>17.8</v>
      </c>
      <c r="F30" s="26">
        <f>E30*C30</f>
        <v>395.16</v>
      </c>
      <c r="G30" s="26">
        <v>59.2</v>
      </c>
      <c r="H30" s="26">
        <v>36.200000000000003</v>
      </c>
      <c r="I30" s="27">
        <v>42605</v>
      </c>
      <c r="J30" s="27">
        <v>42522</v>
      </c>
      <c r="K30" s="28">
        <f>I30-J30</f>
        <v>83</v>
      </c>
      <c r="L30" s="78">
        <v>11.6</v>
      </c>
      <c r="M30" s="79">
        <f>L30*C30</f>
        <v>257.52</v>
      </c>
      <c r="N30" s="77">
        <v>102.2</v>
      </c>
      <c r="O30" s="77">
        <v>0</v>
      </c>
      <c r="P30" s="67">
        <v>10.5</v>
      </c>
      <c r="Q30" s="67">
        <v>24.5</v>
      </c>
      <c r="R30" s="66">
        <f>Q30/P30</f>
        <v>2.3333333333333335</v>
      </c>
      <c r="S30" s="41">
        <v>280.7</v>
      </c>
      <c r="T30" s="41">
        <v>159.10000000000002</v>
      </c>
      <c r="U30" s="40">
        <v>2.2999999999999998</v>
      </c>
      <c r="V30" s="37">
        <v>45.2</v>
      </c>
      <c r="W30" s="37">
        <v>2.4300000000000002</v>
      </c>
      <c r="X30" s="37">
        <v>2.4500000000000002</v>
      </c>
      <c r="Y30" s="36">
        <v>1</v>
      </c>
      <c r="Z30" s="37">
        <v>0.69</v>
      </c>
      <c r="AA30" s="30">
        <f>S30/10*C30</f>
        <v>623.154</v>
      </c>
      <c r="AB30" s="30">
        <f>SUM(T30:Z30)/10*C30</f>
        <v>473.23739999999998</v>
      </c>
      <c r="AC30" s="31">
        <f>SUM(V30:X30)/SUM(U30:Z30)</f>
        <v>0.92620676900314414</v>
      </c>
      <c r="AD30" s="30">
        <f>AB30*AC30</f>
        <v>438.31568322544848</v>
      </c>
      <c r="AE30" s="32">
        <f>AA30+AB30</f>
        <v>1096.3914</v>
      </c>
      <c r="AF30" s="42">
        <f>AD30*100/(100-14)</f>
        <v>509.66939909935866</v>
      </c>
      <c r="AG30" s="34">
        <f>AD30/AE30</f>
        <v>0.39978030037945256</v>
      </c>
      <c r="AH30" s="35">
        <f>SUM(W30:X30)/200</f>
        <v>2.4400000000000005E-2</v>
      </c>
      <c r="AI30" s="35">
        <f>Z30/100</f>
        <v>6.8999999999999999E-3</v>
      </c>
      <c r="AJ30" s="38">
        <f>AH30*100/(100-14)*1000</f>
        <v>28.372093023255818</v>
      </c>
      <c r="AK30" s="38">
        <f>SUM(V30:X30)/AH30/(SUM(Y30:Z30)/AI30+SUM(V30:X30)/AH30)*100</f>
        <v>89.338862632760069</v>
      </c>
      <c r="AL30" s="39">
        <f>AD30/AH30/AK30*100</f>
        <v>20107.43922617667</v>
      </c>
      <c r="AM30" s="38">
        <f>AL30/M30</f>
        <v>78.081078076175331</v>
      </c>
    </row>
    <row r="31" spans="1:39" x14ac:dyDescent="0.15">
      <c r="A31" s="22">
        <v>27</v>
      </c>
      <c r="B31" s="23" t="s">
        <v>106</v>
      </c>
      <c r="C31" s="25">
        <v>22.2</v>
      </c>
      <c r="D31" s="24">
        <v>3</v>
      </c>
      <c r="E31" s="26">
        <v>28.2</v>
      </c>
      <c r="F31" s="26">
        <f>E31*C31</f>
        <v>626.04</v>
      </c>
      <c r="G31" s="26">
        <v>53.1</v>
      </c>
      <c r="H31" s="26">
        <v>38.9</v>
      </c>
      <c r="I31" s="27">
        <v>42611</v>
      </c>
      <c r="J31" s="27">
        <v>42522</v>
      </c>
      <c r="K31" s="28">
        <f>I31-J31</f>
        <v>89</v>
      </c>
      <c r="L31" s="78">
        <v>13</v>
      </c>
      <c r="M31" s="79">
        <f>L31*C31</f>
        <v>288.59999999999997</v>
      </c>
      <c r="N31" s="77">
        <v>97.7</v>
      </c>
      <c r="O31" s="77">
        <v>1</v>
      </c>
      <c r="P31" s="67">
        <v>9</v>
      </c>
      <c r="Q31" s="67">
        <v>27.5</v>
      </c>
      <c r="R31" s="66">
        <f>Q31/P31</f>
        <v>3.0555555555555554</v>
      </c>
      <c r="S31" s="41">
        <v>390.4</v>
      </c>
      <c r="T31" s="41">
        <v>190.10000000000002</v>
      </c>
      <c r="U31" s="40">
        <v>4</v>
      </c>
      <c r="V31" s="37">
        <v>29</v>
      </c>
      <c r="W31" s="37">
        <v>2.31</v>
      </c>
      <c r="X31" s="37">
        <v>2.25</v>
      </c>
      <c r="Y31" s="36">
        <v>7.74</v>
      </c>
      <c r="Z31" s="37">
        <v>0.46</v>
      </c>
      <c r="AA31" s="30">
        <f>S31/10*C31</f>
        <v>866.68799999999999</v>
      </c>
      <c r="AB31" s="30">
        <f>SUM(T31:Z31)/10*C31</f>
        <v>523.6092000000001</v>
      </c>
      <c r="AC31" s="31">
        <f>SUM(V31:X31)/SUM(U31:Z31)</f>
        <v>0.73339160839160833</v>
      </c>
      <c r="AD31" s="30">
        <f>AB31*AC31</f>
        <v>384.01059335664343</v>
      </c>
      <c r="AE31" s="32">
        <f>AA31+AB31</f>
        <v>1390.2972</v>
      </c>
      <c r="AF31" s="42">
        <f>AD31*100/(100-14)</f>
        <v>446.5239457635389</v>
      </c>
      <c r="AG31" s="34">
        <f>AD31/AE31</f>
        <v>0.27620755717313061</v>
      </c>
      <c r="AH31" s="35">
        <f>SUM(W31:X31)/200</f>
        <v>2.2800000000000001E-2</v>
      </c>
      <c r="AI31" s="35">
        <f>Z31/100</f>
        <v>4.5999999999999999E-3</v>
      </c>
      <c r="AJ31" s="38">
        <f>AH31*100/(100-14)*1000</f>
        <v>26.511627906976745</v>
      </c>
      <c r="AK31" s="38">
        <f>SUM(V31:X31)/AH31/(SUM(Y31:Z31)/AI31+SUM(V31:X31)/AH31)*100</f>
        <v>45.22699041413739</v>
      </c>
      <c r="AL31" s="39">
        <f>AD31/AH31/AK31*100</f>
        <v>37240.085466307151</v>
      </c>
      <c r="AM31" s="38">
        <f>AL31/M31</f>
        <v>129.03702517777947</v>
      </c>
    </row>
    <row r="32" spans="1:39" x14ac:dyDescent="0.15">
      <c r="A32" s="22">
        <v>28</v>
      </c>
      <c r="B32" s="23" t="s">
        <v>104</v>
      </c>
      <c r="C32" s="25">
        <v>22.2</v>
      </c>
      <c r="D32" s="24">
        <v>3</v>
      </c>
      <c r="E32" s="26">
        <v>21.2</v>
      </c>
      <c r="F32" s="26">
        <f>E32*C32</f>
        <v>470.64</v>
      </c>
      <c r="G32" s="26">
        <v>53.4</v>
      </c>
      <c r="H32" s="26">
        <v>40.9</v>
      </c>
      <c r="I32" s="27">
        <v>42599</v>
      </c>
      <c r="J32" s="27">
        <v>42522</v>
      </c>
      <c r="K32" s="28">
        <f>I32-J32</f>
        <v>77</v>
      </c>
      <c r="L32" s="78">
        <v>9.1</v>
      </c>
      <c r="M32" s="79">
        <f>L32*C32</f>
        <v>202.01999999999998</v>
      </c>
      <c r="N32" s="77">
        <v>105.1</v>
      </c>
      <c r="O32" s="77">
        <v>1</v>
      </c>
      <c r="P32" s="67">
        <v>12</v>
      </c>
      <c r="Q32" s="67">
        <v>44</v>
      </c>
      <c r="R32" s="66">
        <f>Q32/P32</f>
        <v>3.6666666666666665</v>
      </c>
      <c r="S32" s="41">
        <v>236.2</v>
      </c>
      <c r="T32" s="41">
        <v>298.10000000000002</v>
      </c>
      <c r="U32" s="40">
        <v>4.0999999999999996</v>
      </c>
      <c r="V32" s="37">
        <v>50.3</v>
      </c>
      <c r="W32" s="37">
        <v>2.25</v>
      </c>
      <c r="X32" s="37">
        <v>2.2799999999999998</v>
      </c>
      <c r="Y32" s="36">
        <v>10.36</v>
      </c>
      <c r="Z32" s="37">
        <v>1.29</v>
      </c>
      <c r="AA32" s="30">
        <f>S32/10*C32</f>
        <v>524.36399999999992</v>
      </c>
      <c r="AB32" s="30">
        <f>SUM(T32:Z32)/10*C32</f>
        <v>818.46960000000013</v>
      </c>
      <c r="AC32" s="31">
        <f>SUM(V32:X32)/SUM(U32:Z32)</f>
        <v>0.77684896571266648</v>
      </c>
      <c r="AD32" s="30">
        <f>AB32*AC32</f>
        <v>635.82726222726001</v>
      </c>
      <c r="AE32" s="32">
        <f>AA32+AB32</f>
        <v>1342.8335999999999</v>
      </c>
      <c r="AF32" s="42">
        <f>AD32*100/(100-14)</f>
        <v>739.33402584565113</v>
      </c>
      <c r="AG32" s="34">
        <f>AD32/AE32</f>
        <v>0.4734966880686185</v>
      </c>
      <c r="AH32" s="35">
        <f>SUM(W32:X32)/200</f>
        <v>2.2649999999999997E-2</v>
      </c>
      <c r="AI32" s="35">
        <f>Z32/100</f>
        <v>1.29E-2</v>
      </c>
      <c r="AJ32" s="38">
        <f>AH32*100/(100-14)*1000</f>
        <v>26.337209302325579</v>
      </c>
      <c r="AK32" s="38">
        <f>SUM(V32:X32)/AH32/(SUM(Y32:Z32)/AI32+SUM(V32:X32)/AH32)*100</f>
        <v>72.829688023686671</v>
      </c>
      <c r="AL32" s="39">
        <f>AD32/AH32/AK32*100</f>
        <v>38544.506462547448</v>
      </c>
      <c r="AM32" s="38">
        <f>AL32/M32</f>
        <v>190.79549778510767</v>
      </c>
    </row>
    <row r="33" spans="1:39" x14ac:dyDescent="0.15">
      <c r="A33" s="22">
        <v>29</v>
      </c>
      <c r="B33" s="23" t="s">
        <v>103</v>
      </c>
      <c r="C33" s="25">
        <v>11.1</v>
      </c>
      <c r="D33" s="24">
        <v>3</v>
      </c>
      <c r="E33" s="26">
        <v>22.5</v>
      </c>
      <c r="F33" s="26">
        <f>E33*C33</f>
        <v>249.75</v>
      </c>
      <c r="G33" s="26">
        <v>69.3</v>
      </c>
      <c r="H33" s="26">
        <v>39.200000000000003</v>
      </c>
      <c r="I33" s="27">
        <v>42596</v>
      </c>
      <c r="J33" s="27">
        <v>42522</v>
      </c>
      <c r="K33" s="28">
        <f>I33-J33</f>
        <v>74</v>
      </c>
      <c r="L33" s="78">
        <v>17.7</v>
      </c>
      <c r="M33" s="79">
        <f>L33*C33</f>
        <v>196.47</v>
      </c>
      <c r="N33" s="77">
        <v>114.9</v>
      </c>
      <c r="O33" s="77">
        <v>0</v>
      </c>
      <c r="P33" s="67">
        <v>9.5</v>
      </c>
      <c r="Q33" s="67">
        <v>25</v>
      </c>
      <c r="R33" s="66">
        <f>Q33/P33</f>
        <v>2.6315789473684212</v>
      </c>
      <c r="S33" s="41">
        <v>506.7</v>
      </c>
      <c r="T33" s="41">
        <v>343.7</v>
      </c>
      <c r="U33" s="40">
        <v>3.6</v>
      </c>
      <c r="V33" s="37">
        <v>77.2</v>
      </c>
      <c r="W33" s="37">
        <v>2.33</v>
      </c>
      <c r="X33" s="37">
        <v>2.48</v>
      </c>
      <c r="Y33" s="36">
        <v>4.32</v>
      </c>
      <c r="Z33" s="37">
        <v>1.79</v>
      </c>
      <c r="AA33" s="30">
        <f>S33/10*C33</f>
        <v>562.43700000000001</v>
      </c>
      <c r="AB33" s="30">
        <f>SUM(T33:Z33)/10*C33</f>
        <v>483.31619999999998</v>
      </c>
      <c r="AC33" s="31">
        <f>SUM(V33:X33)/SUM(U33:Z33)</f>
        <v>0.89413432184910591</v>
      </c>
      <c r="AD33" s="30">
        <f>AB33*AC33</f>
        <v>432.1496027256868</v>
      </c>
      <c r="AE33" s="32">
        <f>AA33+AB33</f>
        <v>1045.7532000000001</v>
      </c>
      <c r="AF33" s="42">
        <f>AD33*100/(100-14)</f>
        <v>502.49953805312418</v>
      </c>
      <c r="AG33" s="34">
        <f>AD33/AE33</f>
        <v>0.4132424387758859</v>
      </c>
      <c r="AH33" s="35">
        <f>SUM(W33:X33)/200</f>
        <v>2.4050000000000002E-2</v>
      </c>
      <c r="AI33" s="35">
        <f>Z33/100</f>
        <v>1.7899999999999999E-2</v>
      </c>
      <c r="AJ33" s="38">
        <f>AH33*100/(100-14)*1000</f>
        <v>27.965116279069768</v>
      </c>
      <c r="AK33" s="38">
        <f>SUM(V33:X33)/AH33/(SUM(Y33:Z33)/AI33+SUM(V33:X33)/AH33)*100</f>
        <v>90.90078204894408</v>
      </c>
      <c r="AL33" s="39">
        <f>AD33/AH33/AK33*100</f>
        <v>19767.484993096637</v>
      </c>
      <c r="AM33" s="38">
        <f>AL33/M33</f>
        <v>100.61324880692543</v>
      </c>
    </row>
    <row r="34" spans="1:39" x14ac:dyDescent="0.15">
      <c r="A34" s="22">
        <v>30</v>
      </c>
      <c r="B34" s="23" t="s">
        <v>103</v>
      </c>
      <c r="C34" s="25">
        <v>22.2</v>
      </c>
      <c r="D34" s="24">
        <v>3</v>
      </c>
      <c r="E34" s="26">
        <v>16.3</v>
      </c>
      <c r="F34" s="26">
        <f>E34*C34</f>
        <v>361.86</v>
      </c>
      <c r="G34" s="26">
        <v>68</v>
      </c>
      <c r="H34" s="26">
        <v>31.8</v>
      </c>
      <c r="I34" s="27">
        <v>42596</v>
      </c>
      <c r="J34" s="27">
        <v>42522</v>
      </c>
      <c r="K34" s="28">
        <f>I34-J34</f>
        <v>74</v>
      </c>
      <c r="L34" s="78">
        <v>11.1</v>
      </c>
      <c r="M34" s="79">
        <f>L34*C34</f>
        <v>246.42</v>
      </c>
      <c r="N34" s="77">
        <v>114.5</v>
      </c>
      <c r="O34" s="77">
        <v>0</v>
      </c>
      <c r="P34" s="67">
        <v>10</v>
      </c>
      <c r="Q34" s="67">
        <v>22.5</v>
      </c>
      <c r="R34" s="66">
        <f>Q34/P34</f>
        <v>2.25</v>
      </c>
      <c r="S34" s="41">
        <v>289.5</v>
      </c>
      <c r="T34" s="41">
        <v>202.10000000000002</v>
      </c>
      <c r="U34" s="29">
        <v>2.4</v>
      </c>
      <c r="V34" s="37">
        <v>38.700000000000003</v>
      </c>
      <c r="W34" s="37">
        <v>2.46</v>
      </c>
      <c r="X34" s="37">
        <v>2.4300000000000002</v>
      </c>
      <c r="Y34" s="36">
        <v>1.1399999999999999</v>
      </c>
      <c r="Z34" s="37">
        <v>1.23</v>
      </c>
      <c r="AA34" s="30">
        <f>S34/10*C34</f>
        <v>642.68999999999994</v>
      </c>
      <c r="AB34" s="30">
        <f>SUM(T34:Z34)/10*C34</f>
        <v>556.02120000000002</v>
      </c>
      <c r="AC34" s="31">
        <f>SUM(V34:X34)/SUM(U34:Z34)</f>
        <v>0.90136476426799017</v>
      </c>
      <c r="AD34" s="30">
        <f>AB34*AC34</f>
        <v>501.17791786600503</v>
      </c>
      <c r="AE34" s="32">
        <f>AA34+AB34</f>
        <v>1198.7112</v>
      </c>
      <c r="AF34" s="42">
        <f>AD34*100/(100-14)</f>
        <v>582.76502077442444</v>
      </c>
      <c r="AG34" s="34">
        <f>AD34/AE34</f>
        <v>0.41809730139003043</v>
      </c>
      <c r="AH34" s="35">
        <f>SUM(W34:X34)/200</f>
        <v>2.4450000000000003E-2</v>
      </c>
      <c r="AI34" s="35">
        <f>Z34/100</f>
        <v>1.23E-2</v>
      </c>
      <c r="AJ34" s="38">
        <f>AH34*100/(100-14)*1000</f>
        <v>28.430232558139537</v>
      </c>
      <c r="AK34" s="38">
        <f>SUM(V34:X34)/AH34/(SUM(Y34:Z34)/AI34+SUM(V34:X34)/AH34)*100</f>
        <v>90.246396461222673</v>
      </c>
      <c r="AL34" s="39">
        <f>AD34/AH34/AK34*100</f>
        <v>22713.454668691975</v>
      </c>
      <c r="AM34" s="38">
        <f>AL34/M34</f>
        <v>92.173746727911592</v>
      </c>
    </row>
    <row r="36" spans="1:39" x14ac:dyDescent="0.15">
      <c r="E36" s="43"/>
      <c r="F36" s="43"/>
      <c r="G36" s="43"/>
      <c r="H36" s="43"/>
    </row>
    <row r="37" spans="1:39" x14ac:dyDescent="0.15">
      <c r="E37" s="43"/>
      <c r="F37" s="43"/>
      <c r="G37" s="43"/>
      <c r="H37" s="43"/>
    </row>
    <row r="38" spans="1:39" x14ac:dyDescent="0.15">
      <c r="E38" s="43"/>
      <c r="F38" s="43"/>
      <c r="G38" s="43"/>
      <c r="H38" s="43"/>
    </row>
    <row r="39" spans="1:39" x14ac:dyDescent="0.15">
      <c r="E39" s="43"/>
      <c r="F39" s="43"/>
      <c r="G39" s="43"/>
      <c r="H39" s="43"/>
    </row>
    <row r="40" spans="1:39" x14ac:dyDescent="0.15">
      <c r="E40" s="43"/>
      <c r="F40" s="43"/>
      <c r="G40" s="43"/>
      <c r="H40" s="43"/>
    </row>
    <row r="41" spans="1:39" x14ac:dyDescent="0.15">
      <c r="E41" s="43"/>
      <c r="F41" s="43"/>
      <c r="G41" s="43"/>
      <c r="H41" s="43"/>
    </row>
    <row r="42" spans="1:39" x14ac:dyDescent="0.15">
      <c r="E42" s="43"/>
      <c r="F42" s="43"/>
      <c r="G42" s="43"/>
      <c r="H42" s="43"/>
    </row>
    <row r="43" spans="1:39" x14ac:dyDescent="0.15">
      <c r="E43" s="43"/>
      <c r="F43" s="43"/>
      <c r="G43" s="43"/>
      <c r="H43" s="43"/>
    </row>
    <row r="44" spans="1:39" x14ac:dyDescent="0.15">
      <c r="E44" s="43"/>
      <c r="F44" s="43"/>
      <c r="G44" s="43"/>
      <c r="H44" s="43"/>
    </row>
    <row r="45" spans="1:39" x14ac:dyDescent="0.15">
      <c r="E45" s="43"/>
      <c r="F45" s="43"/>
      <c r="G45" s="43"/>
      <c r="H45" s="43"/>
    </row>
    <row r="46" spans="1:39" x14ac:dyDescent="0.15">
      <c r="E46" s="43"/>
    </row>
    <row r="47" spans="1:39" x14ac:dyDescent="0.15">
      <c r="E47" s="43"/>
      <c r="F47" s="43"/>
      <c r="G47" s="43"/>
      <c r="H47" s="43"/>
    </row>
    <row r="48" spans="1:39" x14ac:dyDescent="0.15">
      <c r="E48" s="43"/>
      <c r="F48" s="43"/>
      <c r="G48" s="43"/>
      <c r="H48" s="43"/>
    </row>
    <row r="49" spans="5:8" x14ac:dyDescent="0.15">
      <c r="E49" s="43"/>
      <c r="F49" s="43"/>
      <c r="G49" s="43"/>
      <c r="H49" s="43"/>
    </row>
    <row r="50" spans="5:8" x14ac:dyDescent="0.15">
      <c r="E50" s="43"/>
      <c r="F50" s="43"/>
      <c r="G50" s="43"/>
      <c r="H50" s="43"/>
    </row>
    <row r="51" spans="5:8" x14ac:dyDescent="0.15">
      <c r="E51" s="43"/>
      <c r="F51" s="43"/>
      <c r="G51" s="43"/>
      <c r="H51" s="43"/>
    </row>
    <row r="52" spans="5:8" x14ac:dyDescent="0.15">
      <c r="E52" s="43"/>
      <c r="F52" s="43"/>
      <c r="G52" s="43"/>
      <c r="H52" s="43"/>
    </row>
    <row r="53" spans="5:8" x14ac:dyDescent="0.15">
      <c r="E53" s="43"/>
      <c r="F53" s="43"/>
      <c r="G53" s="43"/>
      <c r="H53" s="43"/>
    </row>
    <row r="54" spans="5:8" x14ac:dyDescent="0.15">
      <c r="E54" s="43"/>
      <c r="F54" s="43"/>
      <c r="G54" s="43"/>
      <c r="H54" s="43"/>
    </row>
    <row r="55" spans="5:8" x14ac:dyDescent="0.15">
      <c r="E55" s="43"/>
      <c r="F55" s="43"/>
      <c r="G55" s="43"/>
      <c r="H55" s="43"/>
    </row>
    <row r="56" spans="5:8" x14ac:dyDescent="0.15">
      <c r="E56" s="43"/>
      <c r="F56" s="43"/>
      <c r="G56" s="43"/>
      <c r="H56" s="43"/>
    </row>
    <row r="57" spans="5:8" x14ac:dyDescent="0.15">
      <c r="E57" s="43"/>
    </row>
    <row r="58" spans="5:8" x14ac:dyDescent="0.15">
      <c r="E58" s="43"/>
    </row>
    <row r="59" spans="5:8" x14ac:dyDescent="0.15">
      <c r="E59" s="43"/>
    </row>
    <row r="60" spans="5:8" x14ac:dyDescent="0.15">
      <c r="E60" s="43"/>
    </row>
    <row r="61" spans="5:8" x14ac:dyDescent="0.15">
      <c r="E61" s="43"/>
    </row>
    <row r="62" spans="5:8" x14ac:dyDescent="0.15">
      <c r="E62" s="43"/>
    </row>
    <row r="63" spans="5:8" x14ac:dyDescent="0.15">
      <c r="E63" s="43"/>
    </row>
    <row r="64" spans="5:8" x14ac:dyDescent="0.15">
      <c r="E64" s="43"/>
    </row>
    <row r="65" spans="5:5" x14ac:dyDescent="0.15">
      <c r="E65" s="43"/>
    </row>
    <row r="66" spans="5:5" x14ac:dyDescent="0.15">
      <c r="E66" s="43"/>
    </row>
    <row r="67" spans="5:5" x14ac:dyDescent="0.15">
      <c r="E67" s="43"/>
    </row>
    <row r="68" spans="5:5" x14ac:dyDescent="0.15">
      <c r="E68" s="43"/>
    </row>
    <row r="69" spans="5:5" x14ac:dyDescent="0.15">
      <c r="E69" s="43"/>
    </row>
    <row r="70" spans="5:5" x14ac:dyDescent="0.15">
      <c r="E70" s="43"/>
    </row>
    <row r="71" spans="5:5" x14ac:dyDescent="0.15">
      <c r="E71" s="43"/>
    </row>
    <row r="72" spans="5:5" x14ac:dyDescent="0.15">
      <c r="E72" s="43"/>
    </row>
    <row r="73" spans="5:5" x14ac:dyDescent="0.15">
      <c r="E73" s="43"/>
    </row>
    <row r="74" spans="5:5" x14ac:dyDescent="0.15">
      <c r="E74" s="43"/>
    </row>
    <row r="75" spans="5:5" x14ac:dyDescent="0.15">
      <c r="E75" s="43"/>
    </row>
    <row r="76" spans="5:5" x14ac:dyDescent="0.15">
      <c r="E76" s="43"/>
    </row>
    <row r="77" spans="5:5" x14ac:dyDescent="0.15">
      <c r="E77" s="43"/>
    </row>
    <row r="78" spans="5:5" x14ac:dyDescent="0.15">
      <c r="E78" s="43"/>
    </row>
    <row r="79" spans="5:5" x14ac:dyDescent="0.15">
      <c r="E79" s="43"/>
    </row>
    <row r="80" spans="5:5" x14ac:dyDescent="0.15">
      <c r="E80" s="43"/>
    </row>
    <row r="81" spans="5:5" x14ac:dyDescent="0.15">
      <c r="E81" s="43"/>
    </row>
    <row r="82" spans="5:5" x14ac:dyDescent="0.15">
      <c r="E82" s="43"/>
    </row>
    <row r="83" spans="5:5" x14ac:dyDescent="0.15">
      <c r="E83" s="43"/>
    </row>
    <row r="84" spans="5:5" x14ac:dyDescent="0.15">
      <c r="E84" s="43"/>
    </row>
    <row r="85" spans="5:5" x14ac:dyDescent="0.15">
      <c r="E85" s="43"/>
    </row>
    <row r="86" spans="5:5" x14ac:dyDescent="0.15">
      <c r="E86" s="43"/>
    </row>
    <row r="87" spans="5:5" x14ac:dyDescent="0.15">
      <c r="E87" s="43"/>
    </row>
    <row r="88" spans="5:5" x14ac:dyDescent="0.15">
      <c r="E88" s="43"/>
    </row>
    <row r="89" spans="5:5" x14ac:dyDescent="0.15">
      <c r="E89" s="43"/>
    </row>
    <row r="90" spans="5:5" x14ac:dyDescent="0.15">
      <c r="E90" s="43"/>
    </row>
    <row r="91" spans="5:5" x14ac:dyDescent="0.15">
      <c r="E91" s="43"/>
    </row>
    <row r="92" spans="5:5" x14ac:dyDescent="0.15">
      <c r="E92" s="43"/>
    </row>
    <row r="93" spans="5:5" x14ac:dyDescent="0.15">
      <c r="E93" s="43"/>
    </row>
    <row r="94" spans="5:5" x14ac:dyDescent="0.15">
      <c r="E94" s="43"/>
    </row>
    <row r="95" spans="5:5" x14ac:dyDescent="0.15">
      <c r="E95" s="43"/>
    </row>
    <row r="96" spans="5:5" x14ac:dyDescent="0.15">
      <c r="E96" s="43"/>
    </row>
    <row r="97" spans="5:5" x14ac:dyDescent="0.15">
      <c r="E97" s="43"/>
    </row>
    <row r="98" spans="5:5" x14ac:dyDescent="0.15">
      <c r="E98" s="43"/>
    </row>
    <row r="99" spans="5:5" x14ac:dyDescent="0.15">
      <c r="E99" s="43"/>
    </row>
    <row r="100" spans="5:5" x14ac:dyDescent="0.15">
      <c r="E100" s="43"/>
    </row>
    <row r="101" spans="5:5" x14ac:dyDescent="0.15">
      <c r="E101" s="43"/>
    </row>
    <row r="102" spans="5:5" x14ac:dyDescent="0.15">
      <c r="E102" s="43"/>
    </row>
    <row r="103" spans="5:5" x14ac:dyDescent="0.15">
      <c r="E103" s="43"/>
    </row>
    <row r="104" spans="5:5" x14ac:dyDescent="0.15">
      <c r="E104" s="43"/>
    </row>
    <row r="105" spans="5:5" x14ac:dyDescent="0.15">
      <c r="E105" s="43"/>
    </row>
    <row r="106" spans="5:5" x14ac:dyDescent="0.15">
      <c r="E106" s="43"/>
    </row>
    <row r="107" spans="5:5" x14ac:dyDescent="0.15">
      <c r="E107" s="43"/>
    </row>
    <row r="108" spans="5:5" x14ac:dyDescent="0.15">
      <c r="E108" s="43"/>
    </row>
    <row r="109" spans="5:5" x14ac:dyDescent="0.15">
      <c r="E109" s="43"/>
    </row>
    <row r="110" spans="5:5" x14ac:dyDescent="0.15">
      <c r="E110" s="43"/>
    </row>
    <row r="111" spans="5:5" x14ac:dyDescent="0.15">
      <c r="E111" s="43"/>
    </row>
    <row r="112" spans="5:5" x14ac:dyDescent="0.15">
      <c r="E112" s="43"/>
    </row>
    <row r="113" spans="5:5" x14ac:dyDescent="0.15">
      <c r="E113" s="43"/>
    </row>
    <row r="114" spans="5:5" x14ac:dyDescent="0.15">
      <c r="E114" s="43"/>
    </row>
    <row r="115" spans="5:5" x14ac:dyDescent="0.15">
      <c r="E115" s="43"/>
    </row>
    <row r="116" spans="5:5" x14ac:dyDescent="0.15">
      <c r="E116" s="43"/>
    </row>
    <row r="117" spans="5:5" x14ac:dyDescent="0.15">
      <c r="E117" s="43"/>
    </row>
    <row r="118" spans="5:5" x14ac:dyDescent="0.15">
      <c r="E118" s="43"/>
    </row>
    <row r="119" spans="5:5" x14ac:dyDescent="0.15">
      <c r="E119" s="43"/>
    </row>
    <row r="120" spans="5:5" x14ac:dyDescent="0.15">
      <c r="E120" s="43"/>
    </row>
    <row r="121" spans="5:5" x14ac:dyDescent="0.15">
      <c r="E121" s="43"/>
    </row>
    <row r="122" spans="5:5" x14ac:dyDescent="0.15">
      <c r="E122" s="43"/>
    </row>
    <row r="123" spans="5:5" x14ac:dyDescent="0.15">
      <c r="E123" s="43"/>
    </row>
    <row r="124" spans="5:5" x14ac:dyDescent="0.15">
      <c r="E124" s="43"/>
    </row>
    <row r="125" spans="5:5" x14ac:dyDescent="0.15">
      <c r="E125" s="43"/>
    </row>
    <row r="126" spans="5:5" x14ac:dyDescent="0.15">
      <c r="E126" s="43"/>
    </row>
    <row r="127" spans="5:5" x14ac:dyDescent="0.15">
      <c r="E127" s="43"/>
    </row>
    <row r="128" spans="5:5" x14ac:dyDescent="0.15">
      <c r="E128" s="43"/>
    </row>
    <row r="129" spans="5:5" x14ac:dyDescent="0.15">
      <c r="E129" s="43"/>
    </row>
    <row r="130" spans="5:5" x14ac:dyDescent="0.15">
      <c r="E130" s="43"/>
    </row>
    <row r="131" spans="5:5" x14ac:dyDescent="0.15">
      <c r="E131" s="43"/>
    </row>
    <row r="132" spans="5:5" x14ac:dyDescent="0.15">
      <c r="E132" s="43"/>
    </row>
    <row r="133" spans="5:5" x14ac:dyDescent="0.15">
      <c r="E133" s="43"/>
    </row>
    <row r="134" spans="5:5" x14ac:dyDescent="0.15">
      <c r="E134" s="43"/>
    </row>
    <row r="135" spans="5:5" x14ac:dyDescent="0.15">
      <c r="E135" s="43"/>
    </row>
    <row r="136" spans="5:5" x14ac:dyDescent="0.15">
      <c r="E136" s="43"/>
    </row>
    <row r="137" spans="5:5" x14ac:dyDescent="0.15">
      <c r="E137" s="43"/>
    </row>
    <row r="138" spans="5:5" x14ac:dyDescent="0.15">
      <c r="E138" s="43"/>
    </row>
    <row r="139" spans="5:5" x14ac:dyDescent="0.15">
      <c r="E139" s="43"/>
    </row>
    <row r="140" spans="5:5" x14ac:dyDescent="0.15">
      <c r="E140" s="43"/>
    </row>
    <row r="141" spans="5:5" x14ac:dyDescent="0.15">
      <c r="E141" s="43"/>
    </row>
    <row r="142" spans="5:5" x14ac:dyDescent="0.15">
      <c r="E142" s="43"/>
    </row>
    <row r="143" spans="5:5" x14ac:dyDescent="0.15">
      <c r="E143" s="43"/>
    </row>
    <row r="144" spans="5:5" x14ac:dyDescent="0.15">
      <c r="E144" s="43"/>
    </row>
    <row r="145" spans="5:5" x14ac:dyDescent="0.15">
      <c r="E145" s="43"/>
    </row>
    <row r="146" spans="5:5" x14ac:dyDescent="0.15">
      <c r="E146" s="43"/>
    </row>
    <row r="147" spans="5:5" x14ac:dyDescent="0.15">
      <c r="E147" s="43"/>
    </row>
    <row r="148" spans="5:5" x14ac:dyDescent="0.15">
      <c r="E148" s="43"/>
    </row>
    <row r="149" spans="5:5" x14ac:dyDescent="0.15">
      <c r="E149" s="43"/>
    </row>
    <row r="150" spans="5:5" x14ac:dyDescent="0.15">
      <c r="E150" s="43"/>
    </row>
    <row r="151" spans="5:5" x14ac:dyDescent="0.15">
      <c r="E151" s="43"/>
    </row>
    <row r="152" spans="5:5" x14ac:dyDescent="0.15">
      <c r="E152" s="43"/>
    </row>
    <row r="153" spans="5:5" x14ac:dyDescent="0.15">
      <c r="E153" s="43"/>
    </row>
    <row r="154" spans="5:5" x14ac:dyDescent="0.15">
      <c r="E154" s="43"/>
    </row>
    <row r="155" spans="5:5" x14ac:dyDescent="0.15">
      <c r="E155" s="43"/>
    </row>
    <row r="156" spans="5:5" x14ac:dyDescent="0.15">
      <c r="E156" s="43"/>
    </row>
    <row r="157" spans="5:5" x14ac:dyDescent="0.15">
      <c r="E157" s="43"/>
    </row>
    <row r="158" spans="5:5" x14ac:dyDescent="0.15">
      <c r="E158" s="43"/>
    </row>
    <row r="159" spans="5:5" x14ac:dyDescent="0.15">
      <c r="E159" s="43"/>
    </row>
    <row r="160" spans="5:5" x14ac:dyDescent="0.15">
      <c r="E160" s="43"/>
    </row>
    <row r="161" spans="5:5" x14ac:dyDescent="0.15">
      <c r="E161" s="43"/>
    </row>
  </sheetData>
  <sortState ref="A5:AN34">
    <sortCondition ref="A5:A34"/>
  </sortState>
  <phoneticPr fontId="2"/>
  <pageMargins left="0.70866141732283472" right="0.70866141732283472" top="0.74803149606299213" bottom="0.74803149606299213" header="0.31496062992125984" footer="0.31496062992125984"/>
  <pageSetup paperSize="9" scale="24" fitToWidth="0" orientation="landscape" horizontalDpi="4294967293" verticalDpi="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Abe</dc:creator>
  <cp:lastModifiedBy>KS</cp:lastModifiedBy>
  <cp:lastPrinted>2016-07-14T05:14:19Z</cp:lastPrinted>
  <dcterms:created xsi:type="dcterms:W3CDTF">2013-11-28T09:53:32Z</dcterms:created>
  <dcterms:modified xsi:type="dcterms:W3CDTF">2016-12-15T06:02:16Z</dcterms:modified>
</cp:coreProperties>
</file>